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DieseArbeitsmappe"/>
  <mc:AlternateContent xmlns:mc="http://schemas.openxmlformats.org/markup-compatibility/2006">
    <mc:Choice Requires="x15">
      <x15ac:absPath xmlns:x15ac="http://schemas.microsoft.com/office/spreadsheetml/2010/11/ac" url="C:\Users\y.hijikata\Desktop\"/>
    </mc:Choice>
  </mc:AlternateContent>
  <xr:revisionPtr revIDLastSave="0" documentId="13_ncr:1_{3D7C092A-F4E3-4624-8B39-712F7AA8C96D}" xr6:coauthVersionLast="47" xr6:coauthVersionMax="47" xr10:uidLastSave="{00000000-0000-0000-0000-000000000000}"/>
  <workbookProtection workbookAlgorithmName="SHA-512" workbookHashValue="t7aXJME5q8T+8nfiVGrlJO/w8pOnRGOnlVslMkzacpy1IE7KQeVL4PsdHD9wjm5xHSTBPKnwsC+SXuD1CsuEhg==" workbookSaltValue="nUKoqr3iTzTeG1xxeUTdGA==" workbookSpinCount="100000" lockStructure="1"/>
  <bookViews>
    <workbookView xWindow="-110" yWindow="-110" windowWidth="19420" windowHeight="10420" xr2:uid="{00000000-000D-0000-FFFF-FFFF00000000}"/>
  </bookViews>
  <sheets>
    <sheet name="Start" sheetId="1" r:id="rId1"/>
    <sheet name=" " sheetId="13" r:id="rId2"/>
    <sheet name="Auswahlfelder und Texte" sheetId="10" state="hidden" r:id="rId3"/>
    <sheet name="Auswertung Auswahlfelder" sheetId="9" state="hidden" r:id="rId4"/>
    <sheet name="Parameter" sheetId="7" state="hidden" r:id="rId5"/>
    <sheet name="Türberechnung" sheetId="3" state="hidden" r:id="rId6"/>
    <sheet name="Federberechnung" sheetId="11" state="hidden" r:id="rId7"/>
    <sheet name="Kollisionen" sheetId="6" state="hidden" r:id="rId8"/>
    <sheet name="Änderungshistorie" sheetId="5" state="hidden" r:id="rId9"/>
  </sheets>
  <definedNames>
    <definedName name="Breitennorm">'Auswahlfelder und Texte'!$D$26:$D$27</definedName>
    <definedName name="Breitennorm_Sprache_korrekt">'Auswahlfelder und Texte'!$B$17</definedName>
    <definedName name="Dekortyp">'Auswahlfelder und Texte'!$D$36:$D$37</definedName>
    <definedName name="Dekortyp_Sprache_korrekt">'Auswahlfelder und Texte'!$B$19</definedName>
    <definedName name="Grösse">'Auswahlfelder und Texte'!$D$31:$D$32</definedName>
    <definedName name="Grösse_Sprache_korrekt">'Auswahlfelder und Texte'!$B$18</definedName>
    <definedName name="KeineFedern">'Auswahlfelder und Texte'!$D$47</definedName>
    <definedName name="KollisionGerätesockel">'Auswahlfelder und Texte'!$D$52</definedName>
    <definedName name="KollisionSockelblende">'Auswahlfelder und Texte'!$D$51</definedName>
    <definedName name="Sprache">'Auswahlfelder und Texte'!$B$22:$C$22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9" l="1"/>
  <c r="G12" i="9" s="1"/>
  <c r="J14" i="1" s="1"/>
  <c r="C14" i="6" s="1"/>
  <c r="E7" i="10"/>
  <c r="E6" i="10"/>
  <c r="J11" i="1" l="1"/>
  <c r="D126" i="11"/>
  <c r="J22" i="11"/>
  <c r="L22" i="11"/>
  <c r="J27" i="11"/>
  <c r="J26" i="11"/>
  <c r="L26" i="11" l="1"/>
  <c r="D43" i="6" l="1"/>
  <c r="C43" i="6"/>
  <c r="C34" i="6"/>
  <c r="C33" i="6"/>
  <c r="R27" i="11" l="1"/>
  <c r="R26" i="11"/>
  <c r="C16" i="3"/>
  <c r="G18" i="11" l="1"/>
  <c r="N22" i="11"/>
  <c r="G19" i="11" s="1"/>
  <c r="P22" i="11"/>
  <c r="R22"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34" i="11"/>
  <c r="N27" i="11"/>
  <c r="P27" i="11"/>
  <c r="L27" i="11"/>
  <c r="P26" i="11"/>
  <c r="N26" i="11"/>
  <c r="F19" i="11" l="1"/>
  <c r="F18" i="11"/>
  <c r="B31" i="3"/>
  <c r="C120" i="3"/>
  <c r="B120" i="3"/>
  <c r="C119" i="3"/>
  <c r="B119" i="3"/>
  <c r="C118" i="3"/>
  <c r="B118" i="3"/>
  <c r="C117" i="3"/>
  <c r="B117" i="3"/>
  <c r="C116" i="3"/>
  <c r="B116" i="3"/>
  <c r="C115" i="3"/>
  <c r="B115" i="3"/>
  <c r="C114" i="3"/>
  <c r="B114" i="3"/>
  <c r="C113" i="3"/>
  <c r="B113" i="3"/>
  <c r="C112" i="3"/>
  <c r="B112" i="3"/>
  <c r="C111" i="3"/>
  <c r="B111" i="3"/>
  <c r="C110" i="3"/>
  <c r="B110" i="3"/>
  <c r="C109" i="3"/>
  <c r="B109" i="3"/>
  <c r="C108" i="3"/>
  <c r="B108" i="3"/>
  <c r="C107" i="3"/>
  <c r="B107" i="3"/>
  <c r="C106" i="3"/>
  <c r="B106" i="3"/>
  <c r="C105" i="3"/>
  <c r="B105" i="3"/>
  <c r="C104" i="3"/>
  <c r="B104" i="3"/>
  <c r="C103" i="3"/>
  <c r="B103" i="3"/>
  <c r="C102" i="3"/>
  <c r="B102" i="3"/>
  <c r="C101" i="3"/>
  <c r="B101" i="3"/>
  <c r="C100" i="3"/>
  <c r="B100" i="3"/>
  <c r="C99" i="3"/>
  <c r="B99" i="3"/>
  <c r="C98" i="3"/>
  <c r="B98" i="3"/>
  <c r="C97" i="3"/>
  <c r="B97" i="3"/>
  <c r="C96" i="3"/>
  <c r="B96" i="3"/>
  <c r="C95" i="3"/>
  <c r="B95" i="3"/>
  <c r="C94" i="3"/>
  <c r="B94" i="3"/>
  <c r="C93" i="3"/>
  <c r="B93" i="3"/>
  <c r="C92" i="3"/>
  <c r="B92" i="3"/>
  <c r="C91" i="3"/>
  <c r="B91" i="3"/>
  <c r="C90" i="3"/>
  <c r="B90" i="3"/>
  <c r="C89" i="3"/>
  <c r="B89" i="3"/>
  <c r="C88" i="3"/>
  <c r="B88" i="3"/>
  <c r="C87" i="3"/>
  <c r="B87" i="3"/>
  <c r="C86" i="3"/>
  <c r="B86" i="3"/>
  <c r="C85" i="3"/>
  <c r="B85" i="3"/>
  <c r="C84" i="3"/>
  <c r="B84" i="3"/>
  <c r="C83" i="3"/>
  <c r="B83" i="3"/>
  <c r="C82" i="3"/>
  <c r="B82" i="3"/>
  <c r="C81" i="3"/>
  <c r="B81" i="3"/>
  <c r="C80" i="3"/>
  <c r="B80" i="3"/>
  <c r="C79" i="3"/>
  <c r="B79" i="3"/>
  <c r="C78" i="3"/>
  <c r="B78" i="3"/>
  <c r="C77" i="3"/>
  <c r="B77" i="3"/>
  <c r="C76" i="3"/>
  <c r="B76" i="3"/>
  <c r="C75" i="3"/>
  <c r="B75" i="3"/>
  <c r="C74" i="3"/>
  <c r="B74" i="3"/>
  <c r="C73" i="3"/>
  <c r="B73" i="3"/>
  <c r="C72" i="3"/>
  <c r="B72" i="3"/>
  <c r="C71" i="3"/>
  <c r="B71" i="3"/>
  <c r="C70" i="3"/>
  <c r="B70" i="3"/>
  <c r="C69" i="3"/>
  <c r="B69" i="3"/>
  <c r="C68" i="3"/>
  <c r="B68" i="3"/>
  <c r="C67" i="3"/>
  <c r="B67" i="3"/>
  <c r="C66" i="3"/>
  <c r="B66" i="3"/>
  <c r="C65" i="3"/>
  <c r="B65" i="3"/>
  <c r="C64" i="3"/>
  <c r="B64" i="3"/>
  <c r="C63" i="3"/>
  <c r="B63" i="3"/>
  <c r="C62" i="3"/>
  <c r="B62" i="3"/>
  <c r="C61" i="3"/>
  <c r="B61" i="3"/>
  <c r="C60" i="3"/>
  <c r="B60" i="3"/>
  <c r="C59" i="3"/>
  <c r="B59" i="3"/>
  <c r="C58" i="3"/>
  <c r="B58" i="3"/>
  <c r="C57" i="3"/>
  <c r="B57" i="3"/>
  <c r="C56" i="3"/>
  <c r="B56" i="3"/>
  <c r="C55" i="3"/>
  <c r="B55" i="3"/>
  <c r="C54" i="3"/>
  <c r="B54" i="3"/>
  <c r="C53" i="3"/>
  <c r="B53" i="3"/>
  <c r="C52" i="3"/>
  <c r="B52" i="3"/>
  <c r="C51" i="3"/>
  <c r="B51" i="3"/>
  <c r="C50" i="3"/>
  <c r="B50" i="3"/>
  <c r="C49" i="3"/>
  <c r="B49" i="3"/>
  <c r="C48" i="3"/>
  <c r="B48" i="3"/>
  <c r="C47" i="3"/>
  <c r="B47" i="3"/>
  <c r="C46" i="3"/>
  <c r="B46" i="3"/>
  <c r="C45" i="3"/>
  <c r="B45" i="3"/>
  <c r="C44" i="3"/>
  <c r="B44" i="3"/>
  <c r="C43" i="3"/>
  <c r="B43" i="3"/>
  <c r="C42" i="3"/>
  <c r="B42" i="3"/>
  <c r="C41" i="3"/>
  <c r="B41" i="3"/>
  <c r="C40" i="3"/>
  <c r="B40" i="3"/>
  <c r="C39" i="3"/>
  <c r="B39" i="3"/>
  <c r="C38" i="3"/>
  <c r="B38" i="3"/>
  <c r="C37" i="3"/>
  <c r="B37" i="3"/>
  <c r="C36" i="3"/>
  <c r="B36" i="3"/>
  <c r="C35" i="3"/>
  <c r="B35" i="3"/>
  <c r="C34" i="3"/>
  <c r="B34" i="3"/>
  <c r="C33" i="3"/>
  <c r="B33" i="3"/>
  <c r="C32" i="3"/>
  <c r="B32" i="3"/>
  <c r="C31" i="3"/>
  <c r="A34" i="9" l="1"/>
  <c r="A29" i="9"/>
  <c r="A24" i="9"/>
  <c r="A33" i="9"/>
  <c r="A28" i="9"/>
  <c r="A23" i="9"/>
  <c r="B32" i="9"/>
  <c r="B27" i="9"/>
  <c r="C32" i="9"/>
  <c r="C27" i="9"/>
  <c r="C22" i="9"/>
  <c r="C18" i="9"/>
  <c r="B22" i="9"/>
  <c r="B18" i="9"/>
  <c r="C13" i="9"/>
  <c r="B13" i="9"/>
  <c r="B6" i="10"/>
  <c r="D22" i="10" s="1"/>
  <c r="B9" i="10"/>
  <c r="C13" i="6"/>
  <c r="C45" i="6" s="1"/>
  <c r="C11" i="6"/>
  <c r="C12" i="6"/>
  <c r="C10" i="6"/>
  <c r="C7" i="6"/>
  <c r="C8" i="6"/>
  <c r="C6" i="6"/>
  <c r="D25" i="10" l="1"/>
  <c r="D26" i="10"/>
  <c r="D42" i="10"/>
  <c r="D70" i="10"/>
  <c r="H14" i="1" s="1"/>
  <c r="C46" i="6"/>
  <c r="D60" i="10"/>
  <c r="D68" i="10"/>
  <c r="D77" i="10"/>
  <c r="F5" i="13" s="1"/>
  <c r="D44" i="10"/>
  <c r="D36" i="10"/>
  <c r="D78" i="10"/>
  <c r="D35" i="10"/>
  <c r="B2" i="13" s="1"/>
  <c r="D65" i="10"/>
  <c r="D75" i="10"/>
  <c r="B5" i="13" s="1"/>
  <c r="D67" i="10"/>
  <c r="D61" i="10"/>
  <c r="D69" i="10"/>
  <c r="D45" i="10"/>
  <c r="D30" i="10"/>
  <c r="D41" i="10"/>
  <c r="D40" i="10"/>
  <c r="D37" i="10"/>
  <c r="D4" i="13" s="1"/>
  <c r="D62" i="10"/>
  <c r="D71" i="10"/>
  <c r="D59" i="10"/>
  <c r="D46" i="10"/>
  <c r="D32" i="10"/>
  <c r="D73" i="10"/>
  <c r="D43" i="10"/>
  <c r="D74" i="10"/>
  <c r="D66" i="10"/>
  <c r="D50" i="10"/>
  <c r="D63" i="10"/>
  <c r="D72" i="10"/>
  <c r="D58" i="10"/>
  <c r="D47" i="10"/>
  <c r="D31" i="10"/>
  <c r="D64" i="10"/>
  <c r="D57" i="10"/>
  <c r="B2" i="1" s="1"/>
  <c r="D52" i="10"/>
  <c r="D51" i="10"/>
  <c r="D76" i="10"/>
  <c r="D5" i="13" s="1"/>
  <c r="D27" i="10"/>
  <c r="C48" i="6"/>
  <c r="B17" i="10" l="1"/>
  <c r="B19" i="10"/>
  <c r="E8" i="10" s="1"/>
  <c r="B18" i="10"/>
  <c r="C20" i="6"/>
  <c r="C38" i="6"/>
  <c r="C39" i="6" s="1"/>
  <c r="C47" i="6"/>
  <c r="B6" i="11"/>
  <c r="G134" i="11" s="1"/>
  <c r="B4" i="13"/>
  <c r="H21" i="1"/>
  <c r="H18" i="1"/>
  <c r="H9" i="1"/>
  <c r="H11" i="1"/>
  <c r="H5" i="1"/>
  <c r="H4" i="1"/>
  <c r="H10" i="1"/>
  <c r="H6" i="1"/>
  <c r="H16" i="1"/>
  <c r="H15" i="1"/>
  <c r="H13" i="1"/>
  <c r="H7" i="1"/>
  <c r="H12" i="1"/>
  <c r="C14" i="3"/>
  <c r="C15" i="3"/>
  <c r="C13" i="3"/>
  <c r="C9" i="3"/>
  <c r="B25" i="3" s="1"/>
  <c r="H23" i="1" l="1"/>
  <c r="C40" i="6"/>
  <c r="C41" i="6" s="1"/>
  <c r="B6" i="9"/>
  <c r="B7" i="9"/>
  <c r="B8" i="9"/>
  <c r="G6" i="9" s="1"/>
  <c r="C10" i="3" s="1"/>
  <c r="G10" i="9" l="1"/>
  <c r="C8" i="3" s="1"/>
  <c r="D24" i="3" s="1"/>
  <c r="G9" i="9"/>
  <c r="C7" i="3" s="1"/>
  <c r="C24" i="3" s="1"/>
  <c r="G8" i="9"/>
  <c r="C12" i="3" s="1"/>
  <c r="G11" i="9"/>
  <c r="C6" i="3" s="1"/>
  <c r="B24" i="3" s="1"/>
  <c r="G7" i="9"/>
  <c r="C11" i="3" s="1"/>
  <c r="C25" i="3"/>
  <c r="C9" i="6" l="1"/>
  <c r="D25" i="3"/>
  <c r="D45" i="6" l="1"/>
  <c r="D46" i="6" s="1"/>
  <c r="O63" i="6" s="1"/>
  <c r="D49" i="6"/>
  <c r="D35" i="6"/>
  <c r="D33" i="6" s="1"/>
  <c r="C21" i="6"/>
  <c r="V63" i="6" l="1"/>
  <c r="Q63" i="6"/>
  <c r="D47" i="6"/>
  <c r="AD65" i="6"/>
  <c r="AE66" i="6"/>
  <c r="AE70" i="6"/>
  <c r="AE75" i="6"/>
  <c r="AE79" i="6"/>
  <c r="AE84" i="6"/>
  <c r="AE88" i="6"/>
  <c r="AD92" i="6"/>
  <c r="AD96" i="6"/>
  <c r="AE97" i="6"/>
  <c r="AE101" i="6"/>
  <c r="AD105" i="6"/>
  <c r="AD109" i="6"/>
  <c r="AE114" i="6"/>
  <c r="AE118" i="6"/>
  <c r="AD122" i="6"/>
  <c r="AD126" i="6"/>
  <c r="AE131" i="6"/>
  <c r="AE135" i="6"/>
  <c r="AD139" i="6"/>
  <c r="AD143" i="6"/>
  <c r="AE148" i="6"/>
  <c r="AE152" i="6"/>
  <c r="AD156" i="6"/>
  <c r="AD160" i="6"/>
  <c r="AE161" i="6"/>
  <c r="AE165" i="6"/>
  <c r="AD169" i="6"/>
  <c r="AD173" i="6"/>
  <c r="AD64" i="6"/>
  <c r="AE65" i="6"/>
  <c r="AD69" i="6"/>
  <c r="AD74" i="6"/>
  <c r="AD78" i="6"/>
  <c r="AD83" i="6"/>
  <c r="AD87" i="6"/>
  <c r="AE92" i="6"/>
  <c r="AE96" i="6"/>
  <c r="AD100" i="6"/>
  <c r="AD104" i="6"/>
  <c r="AE105" i="6"/>
  <c r="AE109" i="6"/>
  <c r="AD113" i="6"/>
  <c r="AD117" i="6"/>
  <c r="AE122" i="6"/>
  <c r="AE126" i="6"/>
  <c r="AD130" i="6"/>
  <c r="AD134" i="6"/>
  <c r="AE139" i="6"/>
  <c r="AE143" i="6"/>
  <c r="AD147" i="6"/>
  <c r="AD151" i="6"/>
  <c r="AE156" i="6"/>
  <c r="AE160" i="6"/>
  <c r="AD164" i="6"/>
  <c r="AD168" i="6"/>
  <c r="AE169" i="6"/>
  <c r="AE173" i="6"/>
  <c r="AE64" i="6"/>
  <c r="AE69" i="6"/>
  <c r="AD73" i="6"/>
  <c r="AE74" i="6"/>
  <c r="AE78" i="6"/>
  <c r="AE83" i="6"/>
  <c r="AE87" i="6"/>
  <c r="AD91" i="6"/>
  <c r="AD95" i="6"/>
  <c r="AE100" i="6"/>
  <c r="AE104" i="6"/>
  <c r="AD108" i="6"/>
  <c r="AD112" i="6"/>
  <c r="AE113" i="6"/>
  <c r="AE117" i="6"/>
  <c r="AD121" i="6"/>
  <c r="AD125" i="6"/>
  <c r="AE130" i="6"/>
  <c r="AE134" i="6"/>
  <c r="AD138" i="6"/>
  <c r="AD142" i="6"/>
  <c r="AE147" i="6"/>
  <c r="AE151" i="6"/>
  <c r="AD155" i="6"/>
  <c r="AD159" i="6"/>
  <c r="AE164" i="6"/>
  <c r="AE168" i="6"/>
  <c r="AD172" i="6"/>
  <c r="AD68" i="6"/>
  <c r="AD72" i="6"/>
  <c r="AE73" i="6"/>
  <c r="AD77" i="6"/>
  <c r="AD82" i="6"/>
  <c r="AD86" i="6"/>
  <c r="AE91" i="6"/>
  <c r="AE95" i="6"/>
  <c r="AD99" i="6"/>
  <c r="AD103" i="6"/>
  <c r="AE108" i="6"/>
  <c r="AE112" i="6"/>
  <c r="AD116" i="6"/>
  <c r="AD120" i="6"/>
  <c r="AE121" i="6"/>
  <c r="AE125" i="6"/>
  <c r="AD129" i="6"/>
  <c r="AD133" i="6"/>
  <c r="AE138" i="6"/>
  <c r="AE142" i="6"/>
  <c r="AD146" i="6"/>
  <c r="AD150" i="6"/>
  <c r="AE155" i="6"/>
  <c r="AE159" i="6"/>
  <c r="AD163" i="6"/>
  <c r="AD167" i="6"/>
  <c r="AE172" i="6"/>
  <c r="AE68" i="6"/>
  <c r="AE72" i="6"/>
  <c r="AE77" i="6"/>
  <c r="AD81" i="6"/>
  <c r="AE82" i="6"/>
  <c r="AE86" i="6"/>
  <c r="AD90" i="6"/>
  <c r="AD94" i="6"/>
  <c r="AE99" i="6"/>
  <c r="AE103" i="6"/>
  <c r="AD107" i="6"/>
  <c r="AD111" i="6"/>
  <c r="AE116" i="6"/>
  <c r="AE120" i="6"/>
  <c r="AD124" i="6"/>
  <c r="AD128" i="6"/>
  <c r="AE129" i="6"/>
  <c r="AE133" i="6"/>
  <c r="AD137" i="6"/>
  <c r="AD141" i="6"/>
  <c r="AE146" i="6"/>
  <c r="AE150" i="6"/>
  <c r="AD154" i="6"/>
  <c r="AD158" i="6"/>
  <c r="AE67" i="6"/>
  <c r="AE71" i="6"/>
  <c r="AE76" i="6"/>
  <c r="AE80" i="6"/>
  <c r="AE85" i="6"/>
  <c r="AD89" i="6"/>
  <c r="AD93" i="6"/>
  <c r="AE98" i="6"/>
  <c r="AE102" i="6"/>
  <c r="AD106" i="6"/>
  <c r="AD110" i="6"/>
  <c r="AE115" i="6"/>
  <c r="AE119" i="6"/>
  <c r="AD123" i="6"/>
  <c r="AD127" i="6"/>
  <c r="AE132" i="6"/>
  <c r="AE136" i="6"/>
  <c r="AD140" i="6"/>
  <c r="AD144" i="6"/>
  <c r="AE145" i="6"/>
  <c r="AE149" i="6"/>
  <c r="AD153" i="6"/>
  <c r="AD157" i="6"/>
  <c r="AE162" i="6"/>
  <c r="AE166" i="6"/>
  <c r="AD170" i="6"/>
  <c r="AD174" i="6"/>
  <c r="AD80" i="6"/>
  <c r="AD85" i="6"/>
  <c r="AE90" i="6"/>
  <c r="AE111" i="6"/>
  <c r="AD132" i="6"/>
  <c r="AE137" i="6"/>
  <c r="AE158" i="6"/>
  <c r="AE163" i="6"/>
  <c r="AE175" i="6"/>
  <c r="AD179" i="6"/>
  <c r="AE184" i="6"/>
  <c r="AD188" i="6"/>
  <c r="AE189" i="6"/>
  <c r="AD193" i="6"/>
  <c r="AE198" i="6"/>
  <c r="AD202" i="6"/>
  <c r="AE207" i="6"/>
  <c r="AD211" i="6"/>
  <c r="AE216" i="6"/>
  <c r="AD220" i="6"/>
  <c r="AE221" i="6"/>
  <c r="AD225" i="6"/>
  <c r="AE230" i="6"/>
  <c r="AD234" i="6"/>
  <c r="AE239" i="6"/>
  <c r="AD70" i="6"/>
  <c r="AD75" i="6"/>
  <c r="AD101" i="6"/>
  <c r="AE106" i="6"/>
  <c r="AE127" i="6"/>
  <c r="AD148" i="6"/>
  <c r="AE153" i="6"/>
  <c r="AE167" i="6"/>
  <c r="AE170" i="6"/>
  <c r="AE179" i="6"/>
  <c r="AD183" i="6"/>
  <c r="AE188" i="6"/>
  <c r="AD192" i="6"/>
  <c r="AE193" i="6"/>
  <c r="AD197" i="6"/>
  <c r="AE202" i="6"/>
  <c r="AD206" i="6"/>
  <c r="AE211" i="6"/>
  <c r="AD215" i="6"/>
  <c r="AE220" i="6"/>
  <c r="AD224" i="6"/>
  <c r="AE225" i="6"/>
  <c r="AD229" i="6"/>
  <c r="AE234" i="6"/>
  <c r="AD238" i="6"/>
  <c r="AD71" i="6"/>
  <c r="AD76" i="6"/>
  <c r="AE81" i="6"/>
  <c r="AD102" i="6"/>
  <c r="AE107" i="6"/>
  <c r="AE128" i="6"/>
  <c r="AD149" i="6"/>
  <c r="AE154" i="6"/>
  <c r="AD171" i="6"/>
  <c r="AE174" i="6"/>
  <c r="AD178" i="6"/>
  <c r="AE183" i="6"/>
  <c r="AD187" i="6"/>
  <c r="AE192" i="6"/>
  <c r="AD196" i="6"/>
  <c r="AE197" i="6"/>
  <c r="AD201" i="6"/>
  <c r="AE206" i="6"/>
  <c r="AD210" i="6"/>
  <c r="AE215" i="6"/>
  <c r="AD219" i="6"/>
  <c r="AE224" i="6"/>
  <c r="AD228" i="6"/>
  <c r="AE229" i="6"/>
  <c r="AD233" i="6"/>
  <c r="AE238" i="6"/>
  <c r="AD66" i="6"/>
  <c r="AD97" i="6"/>
  <c r="AD118" i="6"/>
  <c r="AE123" i="6"/>
  <c r="AE144" i="6"/>
  <c r="AE171" i="6"/>
  <c r="AE178" i="6"/>
  <c r="AD182" i="6"/>
  <c r="AE187" i="6"/>
  <c r="AD191" i="6"/>
  <c r="AE196" i="6"/>
  <c r="AD200" i="6"/>
  <c r="AE201" i="6"/>
  <c r="AD205" i="6"/>
  <c r="AE210" i="6"/>
  <c r="AD214" i="6"/>
  <c r="AE219" i="6"/>
  <c r="AD223" i="6"/>
  <c r="AE228" i="6"/>
  <c r="AD232" i="6"/>
  <c r="AE233" i="6"/>
  <c r="AD237" i="6"/>
  <c r="AD67" i="6"/>
  <c r="AD98" i="6"/>
  <c r="AD119" i="6"/>
  <c r="AE124" i="6"/>
  <c r="AD145" i="6"/>
  <c r="AD177" i="6"/>
  <c r="AE182" i="6"/>
  <c r="AD186" i="6"/>
  <c r="AE191" i="6"/>
  <c r="AD195" i="6"/>
  <c r="AE200" i="6"/>
  <c r="AD204" i="6"/>
  <c r="AE205" i="6"/>
  <c r="AD209" i="6"/>
  <c r="AE214" i="6"/>
  <c r="AD218" i="6"/>
  <c r="AE223" i="6"/>
  <c r="AD227" i="6"/>
  <c r="AE232" i="6"/>
  <c r="AD236" i="6"/>
  <c r="AE237" i="6"/>
  <c r="AD241" i="6"/>
  <c r="C56" i="6" s="1"/>
  <c r="AE94" i="6"/>
  <c r="AD115" i="6"/>
  <c r="AD136" i="6"/>
  <c r="AE141" i="6"/>
  <c r="AD162" i="6"/>
  <c r="AE176" i="6"/>
  <c r="AD180" i="6"/>
  <c r="AE181" i="6"/>
  <c r="AD185" i="6"/>
  <c r="AE190" i="6"/>
  <c r="AD194" i="6"/>
  <c r="AE199" i="6"/>
  <c r="AD203" i="6"/>
  <c r="AE208" i="6"/>
  <c r="AD212" i="6"/>
  <c r="AE213" i="6"/>
  <c r="AD217" i="6"/>
  <c r="AE222" i="6"/>
  <c r="AD226" i="6"/>
  <c r="AE231" i="6"/>
  <c r="AD235" i="6"/>
  <c r="AE240" i="6"/>
  <c r="AE63" i="6"/>
  <c r="AD88" i="6"/>
  <c r="AE177" i="6"/>
  <c r="AD208" i="6"/>
  <c r="AD213" i="6"/>
  <c r="AE218" i="6"/>
  <c r="AD79" i="6"/>
  <c r="AE89" i="6"/>
  <c r="AE110" i="6"/>
  <c r="AD131" i="6"/>
  <c r="AD152" i="6"/>
  <c r="AD198" i="6"/>
  <c r="AE203" i="6"/>
  <c r="AD239" i="6"/>
  <c r="AE93" i="6"/>
  <c r="AD114" i="6"/>
  <c r="AD135" i="6"/>
  <c r="AD199" i="6"/>
  <c r="AE204" i="6"/>
  <c r="AE209" i="6"/>
  <c r="AD240" i="6"/>
  <c r="AD221" i="6"/>
  <c r="AE157" i="6"/>
  <c r="AD184" i="6"/>
  <c r="AD189" i="6"/>
  <c r="AE194" i="6"/>
  <c r="AD230" i="6"/>
  <c r="AE235" i="6"/>
  <c r="AD216" i="6"/>
  <c r="AE140" i="6"/>
  <c r="AD161" i="6"/>
  <c r="AD190" i="6"/>
  <c r="AE195" i="6"/>
  <c r="AD231" i="6"/>
  <c r="AE236" i="6"/>
  <c r="AE241" i="6"/>
  <c r="AD175" i="6"/>
  <c r="AE180" i="6"/>
  <c r="AE185" i="6"/>
  <c r="AE226" i="6"/>
  <c r="AD165" i="6"/>
  <c r="AD176" i="6"/>
  <c r="AD181" i="6"/>
  <c r="AE186" i="6"/>
  <c r="AD222" i="6"/>
  <c r="AE227" i="6"/>
  <c r="AD84" i="6"/>
  <c r="AD166" i="6"/>
  <c r="AD63" i="6"/>
  <c r="AD207" i="6"/>
  <c r="AE217" i="6"/>
  <c r="AE212" i="6"/>
  <c r="E63" i="6"/>
  <c r="H63" i="6" s="1"/>
  <c r="D63" i="6"/>
  <c r="O92" i="6"/>
  <c r="O124" i="6"/>
  <c r="O156" i="6"/>
  <c r="O188" i="6"/>
  <c r="O220" i="6"/>
  <c r="O147" i="6"/>
  <c r="P80" i="6"/>
  <c r="S80" i="6" s="1"/>
  <c r="P112" i="6"/>
  <c r="S112" i="6" s="1"/>
  <c r="P144" i="6"/>
  <c r="S144" i="6" s="1"/>
  <c r="P176" i="6"/>
  <c r="S176" i="6" s="1"/>
  <c r="P208" i="6"/>
  <c r="S208" i="6" s="1"/>
  <c r="P240" i="6"/>
  <c r="S240" i="6" s="1"/>
  <c r="O69" i="6"/>
  <c r="O101" i="6"/>
  <c r="O133" i="6"/>
  <c r="O165" i="6"/>
  <c r="O197" i="6"/>
  <c r="O229" i="6"/>
  <c r="O103" i="6"/>
  <c r="O179" i="6"/>
  <c r="P77" i="6"/>
  <c r="S77" i="6" s="1"/>
  <c r="P109" i="6"/>
  <c r="S109" i="6" s="1"/>
  <c r="P141" i="6"/>
  <c r="S141" i="6" s="1"/>
  <c r="P173" i="6"/>
  <c r="S173" i="6" s="1"/>
  <c r="P205" i="6"/>
  <c r="S205" i="6" s="1"/>
  <c r="P237" i="6"/>
  <c r="S237" i="6" s="1"/>
  <c r="O74" i="6"/>
  <c r="O106" i="6"/>
  <c r="O138" i="6"/>
  <c r="O170" i="6"/>
  <c r="O202" i="6"/>
  <c r="O234" i="6"/>
  <c r="O235" i="6"/>
  <c r="P94" i="6"/>
  <c r="S94" i="6" s="1"/>
  <c r="P126" i="6"/>
  <c r="S126" i="6" s="1"/>
  <c r="P158" i="6"/>
  <c r="S158" i="6" s="1"/>
  <c r="P190" i="6"/>
  <c r="S190" i="6" s="1"/>
  <c r="P222" i="6"/>
  <c r="S222" i="6" s="1"/>
  <c r="O187" i="6"/>
  <c r="P87" i="6"/>
  <c r="S87" i="6" s="1"/>
  <c r="P119" i="6"/>
  <c r="S119" i="6" s="1"/>
  <c r="P151" i="6"/>
  <c r="S151" i="6" s="1"/>
  <c r="P183" i="6"/>
  <c r="S183" i="6" s="1"/>
  <c r="P215" i="6"/>
  <c r="S215" i="6" s="1"/>
  <c r="P223" i="6"/>
  <c r="S223" i="6" s="1"/>
  <c r="P195" i="6"/>
  <c r="S195" i="6" s="1"/>
  <c r="O64" i="6"/>
  <c r="O96" i="6"/>
  <c r="O128" i="6"/>
  <c r="O160" i="6"/>
  <c r="O192" i="6"/>
  <c r="O224" i="6"/>
  <c r="O175" i="6"/>
  <c r="P84" i="6"/>
  <c r="S84" i="6" s="1"/>
  <c r="P116" i="6"/>
  <c r="S116" i="6" s="1"/>
  <c r="P148" i="6"/>
  <c r="S148" i="6" s="1"/>
  <c r="P180" i="6"/>
  <c r="S180" i="6" s="1"/>
  <c r="P212" i="6"/>
  <c r="S212" i="6" s="1"/>
  <c r="O79" i="6"/>
  <c r="O73" i="6"/>
  <c r="O105" i="6"/>
  <c r="O137" i="6"/>
  <c r="O169" i="6"/>
  <c r="O201" i="6"/>
  <c r="O233" i="6"/>
  <c r="O107" i="6"/>
  <c r="O195" i="6"/>
  <c r="P81" i="6"/>
  <c r="S81" i="6" s="1"/>
  <c r="P113" i="6"/>
  <c r="S113" i="6" s="1"/>
  <c r="P145" i="6"/>
  <c r="S145" i="6" s="1"/>
  <c r="P177" i="6"/>
  <c r="S177" i="6" s="1"/>
  <c r="P209" i="6"/>
  <c r="S209" i="6" s="1"/>
  <c r="P241" i="6"/>
  <c r="S241" i="6" s="1"/>
  <c r="O78" i="6"/>
  <c r="O110" i="6"/>
  <c r="O142" i="6"/>
  <c r="O174" i="6"/>
  <c r="O206" i="6"/>
  <c r="O238" i="6"/>
  <c r="P66" i="6"/>
  <c r="S66" i="6" s="1"/>
  <c r="P98" i="6"/>
  <c r="S98" i="6" s="1"/>
  <c r="P130" i="6"/>
  <c r="S130" i="6" s="1"/>
  <c r="P162" i="6"/>
  <c r="S162" i="6" s="1"/>
  <c r="P194" i="6"/>
  <c r="S194" i="6" s="1"/>
  <c r="P226" i="6"/>
  <c r="S226" i="6" s="1"/>
  <c r="O219" i="6"/>
  <c r="P91" i="6"/>
  <c r="S91" i="6" s="1"/>
  <c r="P123" i="6"/>
  <c r="S123" i="6" s="1"/>
  <c r="P155" i="6"/>
  <c r="S155" i="6" s="1"/>
  <c r="P187" i="6"/>
  <c r="S187" i="6" s="1"/>
  <c r="P219" i="6"/>
  <c r="P198" i="6"/>
  <c r="S198" i="6" s="1"/>
  <c r="P95" i="6"/>
  <c r="S95" i="6" s="1"/>
  <c r="P159" i="6"/>
  <c r="S159" i="6" s="1"/>
  <c r="P163" i="6"/>
  <c r="S163" i="6" s="1"/>
  <c r="P235" i="6"/>
  <c r="O68" i="6"/>
  <c r="O100" i="6"/>
  <c r="O132" i="6"/>
  <c r="O164" i="6"/>
  <c r="O196" i="6"/>
  <c r="O228" i="6"/>
  <c r="O199" i="6"/>
  <c r="P88" i="6"/>
  <c r="S88" i="6" s="1"/>
  <c r="P120" i="6"/>
  <c r="S120" i="6" s="1"/>
  <c r="P152" i="6"/>
  <c r="S152" i="6" s="1"/>
  <c r="P184" i="6"/>
  <c r="S184" i="6" s="1"/>
  <c r="P216" i="6"/>
  <c r="S216" i="6" s="1"/>
  <c r="O127" i="6"/>
  <c r="O77" i="6"/>
  <c r="O109" i="6"/>
  <c r="O141" i="6"/>
  <c r="O173" i="6"/>
  <c r="O205" i="6"/>
  <c r="O237" i="6"/>
  <c r="O111" i="6"/>
  <c r="O207" i="6"/>
  <c r="P85" i="6"/>
  <c r="S85" i="6" s="1"/>
  <c r="P117" i="6"/>
  <c r="S117" i="6" s="1"/>
  <c r="P149" i="6"/>
  <c r="S149" i="6" s="1"/>
  <c r="P181" i="6"/>
  <c r="S181" i="6" s="1"/>
  <c r="P213" i="6"/>
  <c r="S213" i="6" s="1"/>
  <c r="O87" i="6"/>
  <c r="O82" i="6"/>
  <c r="O114" i="6"/>
  <c r="O146" i="6"/>
  <c r="O178" i="6"/>
  <c r="O210" i="6"/>
  <c r="P63" i="6"/>
  <c r="U63" i="6" s="1"/>
  <c r="P70" i="6"/>
  <c r="S70" i="6" s="1"/>
  <c r="P102" i="6"/>
  <c r="S102" i="6" s="1"/>
  <c r="P134" i="6"/>
  <c r="S134" i="6" s="1"/>
  <c r="P166" i="6"/>
  <c r="S166" i="6" s="1"/>
  <c r="P230" i="6"/>
  <c r="S230" i="6" s="1"/>
  <c r="P127" i="6"/>
  <c r="S127" i="6" s="1"/>
  <c r="P191" i="6"/>
  <c r="S191" i="6" s="1"/>
  <c r="P227" i="6"/>
  <c r="S227" i="6" s="1"/>
  <c r="P239" i="6"/>
  <c r="S239" i="6" s="1"/>
  <c r="O72" i="6"/>
  <c r="O104" i="6"/>
  <c r="O136" i="6"/>
  <c r="O168" i="6"/>
  <c r="O200" i="6"/>
  <c r="O232" i="6"/>
  <c r="O227" i="6"/>
  <c r="R227" i="6" s="1"/>
  <c r="P92" i="6"/>
  <c r="S92" i="6" s="1"/>
  <c r="P124" i="6"/>
  <c r="S124" i="6" s="1"/>
  <c r="P156" i="6"/>
  <c r="S156" i="6" s="1"/>
  <c r="P188" i="6"/>
  <c r="S188" i="6" s="1"/>
  <c r="P220" i="6"/>
  <c r="S220" i="6" s="1"/>
  <c r="O159" i="6"/>
  <c r="O81" i="6"/>
  <c r="O113" i="6"/>
  <c r="O145" i="6"/>
  <c r="O177" i="6"/>
  <c r="O209" i="6"/>
  <c r="O241" i="6"/>
  <c r="C53" i="6" s="1"/>
  <c r="O115" i="6"/>
  <c r="O223" i="6"/>
  <c r="P89" i="6"/>
  <c r="S89" i="6" s="1"/>
  <c r="P121" i="6"/>
  <c r="S121" i="6" s="1"/>
  <c r="P153" i="6"/>
  <c r="S153" i="6" s="1"/>
  <c r="P185" i="6"/>
  <c r="S185" i="6" s="1"/>
  <c r="P217" i="6"/>
  <c r="S217" i="6" s="1"/>
  <c r="O135" i="6"/>
  <c r="O86" i="6"/>
  <c r="O118" i="6"/>
  <c r="O150" i="6"/>
  <c r="O182" i="6"/>
  <c r="O214" i="6"/>
  <c r="O67" i="6"/>
  <c r="P74" i="6"/>
  <c r="S74" i="6" s="1"/>
  <c r="P106" i="6"/>
  <c r="S106" i="6" s="1"/>
  <c r="P138" i="6"/>
  <c r="S138" i="6" s="1"/>
  <c r="P170" i="6"/>
  <c r="S170" i="6" s="1"/>
  <c r="P202" i="6"/>
  <c r="S202" i="6" s="1"/>
  <c r="P234" i="6"/>
  <c r="S234" i="6" s="1"/>
  <c r="P67" i="6"/>
  <c r="S67" i="6" s="1"/>
  <c r="P99" i="6"/>
  <c r="S99" i="6" s="1"/>
  <c r="P131" i="6"/>
  <c r="S131" i="6" s="1"/>
  <c r="O76" i="6"/>
  <c r="O108" i="6"/>
  <c r="O140" i="6"/>
  <c r="O172" i="6"/>
  <c r="O204" i="6"/>
  <c r="O236" i="6"/>
  <c r="P64" i="6"/>
  <c r="S64" i="6" s="1"/>
  <c r="P96" i="6"/>
  <c r="S96" i="6" s="1"/>
  <c r="P128" i="6"/>
  <c r="S128" i="6" s="1"/>
  <c r="P160" i="6"/>
  <c r="S160" i="6" s="1"/>
  <c r="P192" i="6"/>
  <c r="S192" i="6" s="1"/>
  <c r="P224" i="6"/>
  <c r="S224" i="6" s="1"/>
  <c r="O183" i="6"/>
  <c r="O85" i="6"/>
  <c r="O117" i="6"/>
  <c r="O149" i="6"/>
  <c r="O181" i="6"/>
  <c r="O213" i="6"/>
  <c r="O75" i="6"/>
  <c r="O123" i="6"/>
  <c r="R123" i="6" s="1"/>
  <c r="O239" i="6"/>
  <c r="P93" i="6"/>
  <c r="S93" i="6" s="1"/>
  <c r="P125" i="6"/>
  <c r="S125" i="6" s="1"/>
  <c r="P157" i="6"/>
  <c r="S157" i="6" s="1"/>
  <c r="P189" i="6"/>
  <c r="S189" i="6" s="1"/>
  <c r="P221" i="6"/>
  <c r="S221" i="6" s="1"/>
  <c r="O171" i="6"/>
  <c r="O90" i="6"/>
  <c r="O122" i="6"/>
  <c r="O154" i="6"/>
  <c r="O186" i="6"/>
  <c r="O218" i="6"/>
  <c r="O139" i="6"/>
  <c r="P78" i="6"/>
  <c r="S78" i="6" s="1"/>
  <c r="P110" i="6"/>
  <c r="S110" i="6" s="1"/>
  <c r="P142" i="6"/>
  <c r="S142" i="6" s="1"/>
  <c r="P174" i="6"/>
  <c r="S174" i="6" s="1"/>
  <c r="P206" i="6"/>
  <c r="S206" i="6" s="1"/>
  <c r="P238" i="6"/>
  <c r="S238" i="6" s="1"/>
  <c r="P71" i="6"/>
  <c r="S71" i="6" s="1"/>
  <c r="P103" i="6"/>
  <c r="S103" i="6" s="1"/>
  <c r="P135" i="6"/>
  <c r="S135" i="6" s="1"/>
  <c r="P167" i="6"/>
  <c r="S167" i="6" s="1"/>
  <c r="P199" i="6"/>
  <c r="S199" i="6" s="1"/>
  <c r="P231" i="6"/>
  <c r="S231" i="6" s="1"/>
  <c r="O80" i="6"/>
  <c r="O112" i="6"/>
  <c r="O144" i="6"/>
  <c r="O176" i="6"/>
  <c r="O208" i="6"/>
  <c r="O240" i="6"/>
  <c r="P68" i="6"/>
  <c r="S68" i="6" s="1"/>
  <c r="P100" i="6"/>
  <c r="S100" i="6" s="1"/>
  <c r="P132" i="6"/>
  <c r="S132" i="6" s="1"/>
  <c r="P164" i="6"/>
  <c r="S164" i="6" s="1"/>
  <c r="P196" i="6"/>
  <c r="P228" i="6"/>
  <c r="S228" i="6" s="1"/>
  <c r="O203" i="6"/>
  <c r="O89" i="6"/>
  <c r="O121" i="6"/>
  <c r="O153" i="6"/>
  <c r="O185" i="6"/>
  <c r="O217" i="6"/>
  <c r="O91" i="6"/>
  <c r="O143" i="6"/>
  <c r="P65" i="6"/>
  <c r="S65" i="6" s="1"/>
  <c r="P97" i="6"/>
  <c r="S97" i="6" s="1"/>
  <c r="P129" i="6"/>
  <c r="S129" i="6" s="1"/>
  <c r="P161" i="6"/>
  <c r="S161" i="6" s="1"/>
  <c r="P193" i="6"/>
  <c r="S193" i="6" s="1"/>
  <c r="P225" i="6"/>
  <c r="S225" i="6" s="1"/>
  <c r="O211" i="6"/>
  <c r="O94" i="6"/>
  <c r="O126" i="6"/>
  <c r="O158" i="6"/>
  <c r="O190" i="6"/>
  <c r="O222" i="6"/>
  <c r="O167" i="6"/>
  <c r="P82" i="6"/>
  <c r="S82" i="6" s="1"/>
  <c r="P114" i="6"/>
  <c r="S114" i="6" s="1"/>
  <c r="P146" i="6"/>
  <c r="S146" i="6" s="1"/>
  <c r="P178" i="6"/>
  <c r="S178" i="6" s="1"/>
  <c r="P210" i="6"/>
  <c r="S210" i="6" s="1"/>
  <c r="O71" i="6"/>
  <c r="P75" i="6"/>
  <c r="S75" i="6" s="1"/>
  <c r="P107" i="6"/>
  <c r="S107" i="6" s="1"/>
  <c r="P139" i="6"/>
  <c r="S139" i="6" s="1"/>
  <c r="P171" i="6"/>
  <c r="S171" i="6" s="1"/>
  <c r="P203" i="6"/>
  <c r="S203" i="6" s="1"/>
  <c r="O84" i="6"/>
  <c r="R84" i="6" s="1"/>
  <c r="O116" i="6"/>
  <c r="R116" i="6" s="1"/>
  <c r="O148" i="6"/>
  <c r="O180" i="6"/>
  <c r="R180" i="6" s="1"/>
  <c r="O212" i="6"/>
  <c r="R212" i="6" s="1"/>
  <c r="O83" i="6"/>
  <c r="P72" i="6"/>
  <c r="S72" i="6" s="1"/>
  <c r="P104" i="6"/>
  <c r="S104" i="6" s="1"/>
  <c r="P136" i="6"/>
  <c r="S136" i="6" s="1"/>
  <c r="P168" i="6"/>
  <c r="S168" i="6" s="1"/>
  <c r="P200" i="6"/>
  <c r="S200" i="6" s="1"/>
  <c r="P232" i="6"/>
  <c r="S232" i="6" s="1"/>
  <c r="O231" i="6"/>
  <c r="O93" i="6"/>
  <c r="O125" i="6"/>
  <c r="O157" i="6"/>
  <c r="O189" i="6"/>
  <c r="O221" i="6"/>
  <c r="O95" i="6"/>
  <c r="O151" i="6"/>
  <c r="P69" i="6"/>
  <c r="S69" i="6" s="1"/>
  <c r="P101" i="6"/>
  <c r="S101" i="6" s="1"/>
  <c r="P133" i="6"/>
  <c r="S133" i="6" s="1"/>
  <c r="P165" i="6"/>
  <c r="S165" i="6" s="1"/>
  <c r="P197" i="6"/>
  <c r="S197" i="6" s="1"/>
  <c r="P229" i="6"/>
  <c r="S229" i="6" s="1"/>
  <c r="O66" i="6"/>
  <c r="O98" i="6"/>
  <c r="O130" i="6"/>
  <c r="O162" i="6"/>
  <c r="O194" i="6"/>
  <c r="O226" i="6"/>
  <c r="O191" i="6"/>
  <c r="P86" i="6"/>
  <c r="S86" i="6" s="1"/>
  <c r="P118" i="6"/>
  <c r="S118" i="6" s="1"/>
  <c r="P150" i="6"/>
  <c r="S150" i="6" s="1"/>
  <c r="P182" i="6"/>
  <c r="S182" i="6" s="1"/>
  <c r="P214" i="6"/>
  <c r="S214" i="6" s="1"/>
  <c r="O131" i="6"/>
  <c r="R131" i="6" s="1"/>
  <c r="P79" i="6"/>
  <c r="S79" i="6" s="1"/>
  <c r="P111" i="6"/>
  <c r="S111" i="6" s="1"/>
  <c r="P143" i="6"/>
  <c r="S143" i="6" s="1"/>
  <c r="P175" i="6"/>
  <c r="S175" i="6" s="1"/>
  <c r="P207" i="6"/>
  <c r="S207" i="6" s="1"/>
  <c r="O88" i="6"/>
  <c r="O120" i="6"/>
  <c r="O152" i="6"/>
  <c r="O184" i="6"/>
  <c r="O216" i="6"/>
  <c r="O119" i="6"/>
  <c r="P76" i="6"/>
  <c r="S76" i="6" s="1"/>
  <c r="P108" i="6"/>
  <c r="S108" i="6" s="1"/>
  <c r="P140" i="6"/>
  <c r="S140" i="6" s="1"/>
  <c r="P172" i="6"/>
  <c r="S172" i="6" s="1"/>
  <c r="P204" i="6"/>
  <c r="S204" i="6" s="1"/>
  <c r="P236" i="6"/>
  <c r="S236" i="6" s="1"/>
  <c r="O65" i="6"/>
  <c r="R65" i="6" s="1"/>
  <c r="O97" i="6"/>
  <c r="O129" i="6"/>
  <c r="O161" i="6"/>
  <c r="R161" i="6" s="1"/>
  <c r="O193" i="6"/>
  <c r="O225" i="6"/>
  <c r="O99" i="6"/>
  <c r="O163" i="6"/>
  <c r="R163" i="6" s="1"/>
  <c r="P73" i="6"/>
  <c r="S73" i="6" s="1"/>
  <c r="P105" i="6"/>
  <c r="S105" i="6" s="1"/>
  <c r="P137" i="6"/>
  <c r="S137" i="6" s="1"/>
  <c r="P169" i="6"/>
  <c r="S169" i="6" s="1"/>
  <c r="P201" i="6"/>
  <c r="S201" i="6" s="1"/>
  <c r="P233" i="6"/>
  <c r="S233" i="6" s="1"/>
  <c r="O70" i="6"/>
  <c r="O102" i="6"/>
  <c r="O134" i="6"/>
  <c r="O166" i="6"/>
  <c r="O198" i="6"/>
  <c r="O230" i="6"/>
  <c r="O215" i="6"/>
  <c r="P90" i="6"/>
  <c r="S90" i="6" s="1"/>
  <c r="P122" i="6"/>
  <c r="S122" i="6" s="1"/>
  <c r="P154" i="6"/>
  <c r="S154" i="6" s="1"/>
  <c r="P186" i="6"/>
  <c r="S186" i="6" s="1"/>
  <c r="P218" i="6"/>
  <c r="S218" i="6" s="1"/>
  <c r="O155" i="6"/>
  <c r="P83" i="6"/>
  <c r="S83" i="6" s="1"/>
  <c r="P115" i="6"/>
  <c r="S115" i="6" s="1"/>
  <c r="P147" i="6"/>
  <c r="S147" i="6" s="1"/>
  <c r="P179" i="6"/>
  <c r="S179" i="6" s="1"/>
  <c r="P211" i="6"/>
  <c r="S211" i="6" s="1"/>
  <c r="D64" i="6"/>
  <c r="D96" i="6"/>
  <c r="D128" i="6"/>
  <c r="D160" i="6"/>
  <c r="D192" i="6"/>
  <c r="D224" i="6"/>
  <c r="D159" i="6"/>
  <c r="E175" i="6"/>
  <c r="H175" i="6" s="1"/>
  <c r="E84" i="6"/>
  <c r="H84" i="6" s="1"/>
  <c r="E116" i="6"/>
  <c r="H116" i="6" s="1"/>
  <c r="E148" i="6"/>
  <c r="H148" i="6" s="1"/>
  <c r="E180" i="6"/>
  <c r="H180" i="6" s="1"/>
  <c r="E212" i="6"/>
  <c r="H212" i="6" s="1"/>
  <c r="D198" i="6"/>
  <c r="D95" i="6"/>
  <c r="D215" i="6"/>
  <c r="E187" i="6"/>
  <c r="H187" i="6" s="1"/>
  <c r="D85" i="6"/>
  <c r="D117" i="6"/>
  <c r="D149" i="6"/>
  <c r="D181" i="6"/>
  <c r="D213" i="6"/>
  <c r="D218" i="6"/>
  <c r="D227" i="6"/>
  <c r="E235" i="6"/>
  <c r="H235" i="6" s="1"/>
  <c r="E93" i="6"/>
  <c r="H93" i="6" s="1"/>
  <c r="E125" i="6"/>
  <c r="H125" i="6" s="1"/>
  <c r="E157" i="6"/>
  <c r="H157" i="6" s="1"/>
  <c r="E189" i="6"/>
  <c r="H189" i="6" s="1"/>
  <c r="E221" i="6"/>
  <c r="H221" i="6" s="1"/>
  <c r="E230" i="6"/>
  <c r="H230" i="6" s="1"/>
  <c r="D66" i="6"/>
  <c r="D98" i="6"/>
  <c r="D130" i="6"/>
  <c r="D162" i="6"/>
  <c r="D202" i="6"/>
  <c r="D199" i="6"/>
  <c r="E66" i="6"/>
  <c r="H66" i="6" s="1"/>
  <c r="E98" i="6"/>
  <c r="E130" i="6"/>
  <c r="E162" i="6"/>
  <c r="H162" i="6" s="1"/>
  <c r="E194" i="6"/>
  <c r="H194" i="6" s="1"/>
  <c r="E238" i="6"/>
  <c r="H238" i="6" s="1"/>
  <c r="D147" i="6"/>
  <c r="E135" i="6"/>
  <c r="H135" i="6" s="1"/>
  <c r="D163" i="6"/>
  <c r="E115" i="6"/>
  <c r="H115" i="6" s="1"/>
  <c r="E142" i="6"/>
  <c r="H142" i="6" s="1"/>
  <c r="E206" i="6"/>
  <c r="H206" i="6" s="1"/>
  <c r="D216" i="6"/>
  <c r="E76" i="6"/>
  <c r="H76" i="6" s="1"/>
  <c r="D71" i="6"/>
  <c r="D173" i="6"/>
  <c r="D187" i="6"/>
  <c r="E213" i="6"/>
  <c r="H213" i="6" s="1"/>
  <c r="D154" i="6"/>
  <c r="E122" i="6"/>
  <c r="H122" i="6" s="1"/>
  <c r="D68" i="6"/>
  <c r="D100" i="6"/>
  <c r="D132" i="6"/>
  <c r="D164" i="6"/>
  <c r="D196" i="6"/>
  <c r="D228" i="6"/>
  <c r="D183" i="6"/>
  <c r="E195" i="6"/>
  <c r="H195" i="6" s="1"/>
  <c r="E88" i="6"/>
  <c r="H88" i="6" s="1"/>
  <c r="E120" i="6"/>
  <c r="H120" i="6" s="1"/>
  <c r="E152" i="6"/>
  <c r="H152" i="6" s="1"/>
  <c r="E184" i="6"/>
  <c r="H184" i="6" s="1"/>
  <c r="E216" i="6"/>
  <c r="H216" i="6" s="1"/>
  <c r="D214" i="6"/>
  <c r="D103" i="6"/>
  <c r="D239" i="6"/>
  <c r="E203" i="6"/>
  <c r="H203" i="6" s="1"/>
  <c r="D89" i="6"/>
  <c r="D121" i="6"/>
  <c r="D153" i="6"/>
  <c r="D185" i="6"/>
  <c r="D217" i="6"/>
  <c r="E67" i="6"/>
  <c r="E65" i="6"/>
  <c r="H65" i="6" s="1"/>
  <c r="E97" i="6"/>
  <c r="H97" i="6" s="1"/>
  <c r="E129" i="6"/>
  <c r="H129" i="6" s="1"/>
  <c r="E161" i="6"/>
  <c r="H161" i="6" s="1"/>
  <c r="E193" i="6"/>
  <c r="H193" i="6" s="1"/>
  <c r="E225" i="6"/>
  <c r="H225" i="6" s="1"/>
  <c r="D211" i="6"/>
  <c r="D70" i="6"/>
  <c r="D102" i="6"/>
  <c r="D134" i="6"/>
  <c r="D166" i="6"/>
  <c r="D210" i="6"/>
  <c r="D231" i="6"/>
  <c r="E70" i="6"/>
  <c r="H70" i="6" s="1"/>
  <c r="E102" i="6"/>
  <c r="H102" i="6" s="1"/>
  <c r="E134" i="6"/>
  <c r="E166" i="6"/>
  <c r="H166" i="6" s="1"/>
  <c r="E198" i="6"/>
  <c r="H198" i="6" s="1"/>
  <c r="D67" i="6"/>
  <c r="E139" i="6"/>
  <c r="H139" i="6" s="1"/>
  <c r="D195" i="6"/>
  <c r="D184" i="6"/>
  <c r="E140" i="6"/>
  <c r="H140" i="6" s="1"/>
  <c r="E143" i="6"/>
  <c r="H143" i="6" s="1"/>
  <c r="E85" i="6"/>
  <c r="H85" i="6" s="1"/>
  <c r="D90" i="6"/>
  <c r="E90" i="6"/>
  <c r="H90" i="6" s="1"/>
  <c r="E95" i="6"/>
  <c r="H95" i="6" s="1"/>
  <c r="D72" i="6"/>
  <c r="D104" i="6"/>
  <c r="D136" i="6"/>
  <c r="D168" i="6"/>
  <c r="D200" i="6"/>
  <c r="D232" i="6"/>
  <c r="D203" i="6"/>
  <c r="E219" i="6"/>
  <c r="H219" i="6" s="1"/>
  <c r="E92" i="6"/>
  <c r="H92" i="6" s="1"/>
  <c r="E124" i="6"/>
  <c r="H124" i="6" s="1"/>
  <c r="E156" i="6"/>
  <c r="H156" i="6" s="1"/>
  <c r="E188" i="6"/>
  <c r="H188" i="6" s="1"/>
  <c r="E220" i="6"/>
  <c r="H220" i="6" s="1"/>
  <c r="D230" i="6"/>
  <c r="D111" i="6"/>
  <c r="E75" i="6"/>
  <c r="H75" i="6" s="1"/>
  <c r="E227" i="6"/>
  <c r="H227" i="6" s="1"/>
  <c r="D93" i="6"/>
  <c r="D125" i="6"/>
  <c r="D157" i="6"/>
  <c r="D189" i="6"/>
  <c r="D221" i="6"/>
  <c r="D75" i="6"/>
  <c r="E103" i="6"/>
  <c r="H103" i="6" s="1"/>
  <c r="E69" i="6"/>
  <c r="H69" i="6" s="1"/>
  <c r="E101" i="6"/>
  <c r="H101" i="6" s="1"/>
  <c r="E133" i="6"/>
  <c r="H133" i="6" s="1"/>
  <c r="E165" i="6"/>
  <c r="H165" i="6" s="1"/>
  <c r="E197" i="6"/>
  <c r="H197" i="6" s="1"/>
  <c r="E229" i="6"/>
  <c r="H229" i="6" s="1"/>
  <c r="D235" i="6"/>
  <c r="D74" i="6"/>
  <c r="D106" i="6"/>
  <c r="D138" i="6"/>
  <c r="D170" i="6"/>
  <c r="D222" i="6"/>
  <c r="E79" i="6"/>
  <c r="H79" i="6" s="1"/>
  <c r="E74" i="6"/>
  <c r="H74" i="6" s="1"/>
  <c r="E106" i="6"/>
  <c r="H106" i="6" s="1"/>
  <c r="E138" i="6"/>
  <c r="H138" i="6" s="1"/>
  <c r="E170" i="6"/>
  <c r="H170" i="6" s="1"/>
  <c r="E202" i="6"/>
  <c r="D87" i="6"/>
  <c r="D179" i="6"/>
  <c r="E159" i="6"/>
  <c r="H159" i="6" s="1"/>
  <c r="D142" i="6"/>
  <c r="E110" i="6"/>
  <c r="H110" i="6" s="1"/>
  <c r="D91" i="6"/>
  <c r="D152" i="6"/>
  <c r="E172" i="6"/>
  <c r="H172" i="6" s="1"/>
  <c r="D77" i="6"/>
  <c r="E199" i="6"/>
  <c r="E191" i="6"/>
  <c r="H191" i="6" s="1"/>
  <c r="E211" i="6"/>
  <c r="H211" i="6" s="1"/>
  <c r="D119" i="6"/>
  <c r="D76" i="6"/>
  <c r="D108" i="6"/>
  <c r="D140" i="6"/>
  <c r="D172" i="6"/>
  <c r="D204" i="6"/>
  <c r="D236" i="6"/>
  <c r="D223" i="6"/>
  <c r="E64" i="6"/>
  <c r="E96" i="6"/>
  <c r="H96" i="6" s="1"/>
  <c r="E128" i="6"/>
  <c r="E160" i="6"/>
  <c r="E192" i="6"/>
  <c r="H192" i="6" s="1"/>
  <c r="E224" i="6"/>
  <c r="D238" i="6"/>
  <c r="D127" i="6"/>
  <c r="E91" i="6"/>
  <c r="D65" i="6"/>
  <c r="D97" i="6"/>
  <c r="D129" i="6"/>
  <c r="D161" i="6"/>
  <c r="D193" i="6"/>
  <c r="D225" i="6"/>
  <c r="D115" i="6"/>
  <c r="E119" i="6"/>
  <c r="H119" i="6" s="1"/>
  <c r="E73" i="6"/>
  <c r="H73" i="6" s="1"/>
  <c r="E105" i="6"/>
  <c r="H105" i="6" s="1"/>
  <c r="E137" i="6"/>
  <c r="H137" i="6" s="1"/>
  <c r="E169" i="6"/>
  <c r="H169" i="6" s="1"/>
  <c r="E201" i="6"/>
  <c r="H201" i="6" s="1"/>
  <c r="E233" i="6"/>
  <c r="H233" i="6" s="1"/>
  <c r="E83" i="6"/>
  <c r="H83" i="6" s="1"/>
  <c r="D78" i="6"/>
  <c r="D110" i="6"/>
  <c r="D174" i="6"/>
  <c r="E78" i="6"/>
  <c r="H78" i="6" s="1"/>
  <c r="E174" i="6"/>
  <c r="H174" i="6" s="1"/>
  <c r="E183" i="6"/>
  <c r="H183" i="6" s="1"/>
  <c r="E123" i="6"/>
  <c r="H123" i="6" s="1"/>
  <c r="E149" i="6"/>
  <c r="H149" i="6" s="1"/>
  <c r="D80" i="6"/>
  <c r="D112" i="6"/>
  <c r="D144" i="6"/>
  <c r="D176" i="6"/>
  <c r="D208" i="6"/>
  <c r="D240" i="6"/>
  <c r="E87" i="6"/>
  <c r="H87" i="6" s="1"/>
  <c r="E68" i="6"/>
  <c r="H68" i="6" s="1"/>
  <c r="E100" i="6"/>
  <c r="E132" i="6"/>
  <c r="H132" i="6" s="1"/>
  <c r="E164" i="6"/>
  <c r="E196" i="6"/>
  <c r="H196" i="6" s="1"/>
  <c r="E228" i="6"/>
  <c r="H228" i="6" s="1"/>
  <c r="E222" i="6"/>
  <c r="H222" i="6" s="1"/>
  <c r="D139" i="6"/>
  <c r="E107" i="6"/>
  <c r="H107" i="6" s="1"/>
  <c r="D69" i="6"/>
  <c r="D101" i="6"/>
  <c r="D133" i="6"/>
  <c r="D165" i="6"/>
  <c r="D197" i="6"/>
  <c r="D229" i="6"/>
  <c r="D143" i="6"/>
  <c r="E151" i="6"/>
  <c r="H151" i="6" s="1"/>
  <c r="E77" i="6"/>
  <c r="H77" i="6" s="1"/>
  <c r="E109" i="6"/>
  <c r="H109" i="6" s="1"/>
  <c r="E141" i="6"/>
  <c r="H141" i="6" s="1"/>
  <c r="E173" i="6"/>
  <c r="E205" i="6"/>
  <c r="H205" i="6" s="1"/>
  <c r="E237" i="6"/>
  <c r="H237" i="6" s="1"/>
  <c r="E127" i="6"/>
  <c r="H127" i="6" s="1"/>
  <c r="D82" i="6"/>
  <c r="D114" i="6"/>
  <c r="D146" i="6"/>
  <c r="D178" i="6"/>
  <c r="D79" i="6"/>
  <c r="E155" i="6"/>
  <c r="H155" i="6" s="1"/>
  <c r="E82" i="6"/>
  <c r="E114" i="6"/>
  <c r="H114" i="6" s="1"/>
  <c r="E146" i="6"/>
  <c r="H146" i="6" s="1"/>
  <c r="E178" i="6"/>
  <c r="H178" i="6" s="1"/>
  <c r="E210" i="6"/>
  <c r="H210" i="6" s="1"/>
  <c r="D99" i="6"/>
  <c r="D219" i="6"/>
  <c r="E207" i="6"/>
  <c r="H207" i="6" s="1"/>
  <c r="D107" i="6"/>
  <c r="E223" i="6"/>
  <c r="H223" i="6" s="1"/>
  <c r="D88" i="6"/>
  <c r="E108" i="6"/>
  <c r="H108" i="6" s="1"/>
  <c r="D171" i="6"/>
  <c r="D141" i="6"/>
  <c r="D237" i="6"/>
  <c r="E181" i="6"/>
  <c r="H181" i="6" s="1"/>
  <c r="D122" i="6"/>
  <c r="E154" i="6"/>
  <c r="H154" i="6" s="1"/>
  <c r="D84" i="6"/>
  <c r="D116" i="6"/>
  <c r="D148" i="6"/>
  <c r="D180" i="6"/>
  <c r="D212" i="6"/>
  <c r="D194" i="6"/>
  <c r="E99" i="6"/>
  <c r="E72" i="6"/>
  <c r="H72" i="6" s="1"/>
  <c r="E104" i="6"/>
  <c r="H104" i="6" s="1"/>
  <c r="E136" i="6"/>
  <c r="E168" i="6"/>
  <c r="H168" i="6" s="1"/>
  <c r="E200" i="6"/>
  <c r="E232" i="6"/>
  <c r="E234" i="6"/>
  <c r="H234" i="6" s="1"/>
  <c r="D155" i="6"/>
  <c r="E131" i="6"/>
  <c r="H131" i="6" s="1"/>
  <c r="D73" i="6"/>
  <c r="D105" i="6"/>
  <c r="D137" i="6"/>
  <c r="D169" i="6"/>
  <c r="D201" i="6"/>
  <c r="D233" i="6"/>
  <c r="D167" i="6"/>
  <c r="E171" i="6"/>
  <c r="H171" i="6" s="1"/>
  <c r="E81" i="6"/>
  <c r="H81" i="6" s="1"/>
  <c r="E113" i="6"/>
  <c r="E145" i="6"/>
  <c r="H145" i="6" s="1"/>
  <c r="E177" i="6"/>
  <c r="H177" i="6" s="1"/>
  <c r="E209" i="6"/>
  <c r="H209" i="6" s="1"/>
  <c r="E241" i="6"/>
  <c r="E163" i="6"/>
  <c r="D86" i="6"/>
  <c r="D118" i="6"/>
  <c r="D150" i="6"/>
  <c r="D182" i="6"/>
  <c r="D123" i="6"/>
  <c r="E179" i="6"/>
  <c r="H179" i="6" s="1"/>
  <c r="E86" i="6"/>
  <c r="H86" i="6" s="1"/>
  <c r="E118" i="6"/>
  <c r="E150" i="6"/>
  <c r="H150" i="6" s="1"/>
  <c r="E182" i="6"/>
  <c r="H182" i="6" s="1"/>
  <c r="E214" i="6"/>
  <c r="H214" i="6" s="1"/>
  <c r="E71" i="6"/>
  <c r="H71" i="6" s="1"/>
  <c r="D120" i="6"/>
  <c r="E204" i="6"/>
  <c r="H204" i="6" s="1"/>
  <c r="D109" i="6"/>
  <c r="E117" i="6"/>
  <c r="D186" i="6"/>
  <c r="E186" i="6"/>
  <c r="H186" i="6" s="1"/>
  <c r="D92" i="6"/>
  <c r="D124" i="6"/>
  <c r="D156" i="6"/>
  <c r="D188" i="6"/>
  <c r="D220" i="6"/>
  <c r="D131" i="6"/>
  <c r="E147" i="6"/>
  <c r="H147" i="6" s="1"/>
  <c r="E80" i="6"/>
  <c r="H80" i="6" s="1"/>
  <c r="E112" i="6"/>
  <c r="E144" i="6"/>
  <c r="H144" i="6" s="1"/>
  <c r="E176" i="6"/>
  <c r="H176" i="6" s="1"/>
  <c r="E208" i="6"/>
  <c r="E240" i="6"/>
  <c r="H240" i="6" s="1"/>
  <c r="D83" i="6"/>
  <c r="D191" i="6"/>
  <c r="E167" i="6"/>
  <c r="H167" i="6" s="1"/>
  <c r="D81" i="6"/>
  <c r="D113" i="6"/>
  <c r="D145" i="6"/>
  <c r="D177" i="6"/>
  <c r="D209" i="6"/>
  <c r="D241" i="6"/>
  <c r="D207" i="6"/>
  <c r="E215" i="6"/>
  <c r="H215" i="6" s="1"/>
  <c r="E89" i="6"/>
  <c r="E121" i="6"/>
  <c r="H121" i="6" s="1"/>
  <c r="E153" i="6"/>
  <c r="E185" i="6"/>
  <c r="E217" i="6"/>
  <c r="H217" i="6" s="1"/>
  <c r="D234" i="6"/>
  <c r="E231" i="6"/>
  <c r="H231" i="6" s="1"/>
  <c r="D94" i="6"/>
  <c r="D126" i="6"/>
  <c r="D158" i="6"/>
  <c r="D190" i="6"/>
  <c r="D175" i="6"/>
  <c r="E239" i="6"/>
  <c r="E94" i="6"/>
  <c r="E126" i="6"/>
  <c r="H126" i="6" s="1"/>
  <c r="E158" i="6"/>
  <c r="H158" i="6" s="1"/>
  <c r="E190" i="6"/>
  <c r="H190" i="6" s="1"/>
  <c r="E226" i="6"/>
  <c r="H226" i="6" s="1"/>
  <c r="D135" i="6"/>
  <c r="E111" i="6"/>
  <c r="D226" i="6"/>
  <c r="E236" i="6"/>
  <c r="D205" i="6"/>
  <c r="D206" i="6"/>
  <c r="D151" i="6"/>
  <c r="E218" i="6"/>
  <c r="H218" i="6" s="1"/>
  <c r="D36" i="6"/>
  <c r="D34" i="6"/>
  <c r="D38" i="6"/>
  <c r="D56" i="6"/>
  <c r="R194" i="6" l="1"/>
  <c r="X98" i="6"/>
  <c r="R66" i="6"/>
  <c r="R97" i="6"/>
  <c r="D53" i="6"/>
  <c r="R109" i="6"/>
  <c r="R181" i="6"/>
  <c r="R117" i="6"/>
  <c r="R141" i="6"/>
  <c r="R91" i="6"/>
  <c r="R85" i="6"/>
  <c r="R148" i="6"/>
  <c r="R191" i="6"/>
  <c r="R93" i="6"/>
  <c r="R153" i="6"/>
  <c r="R89" i="6"/>
  <c r="R144" i="6"/>
  <c r="R213" i="6"/>
  <c r="R99" i="6"/>
  <c r="R125" i="6"/>
  <c r="R205" i="6"/>
  <c r="R183" i="6"/>
  <c r="R155" i="6"/>
  <c r="R235" i="6"/>
  <c r="Z63" i="6"/>
  <c r="R126" i="6"/>
  <c r="R208" i="6"/>
  <c r="R196" i="6"/>
  <c r="X113" i="6"/>
  <c r="X95" i="6"/>
  <c r="R223" i="6"/>
  <c r="X77" i="6"/>
  <c r="R231" i="6"/>
  <c r="X71" i="6"/>
  <c r="R240" i="6"/>
  <c r="R134" i="6"/>
  <c r="R216" i="6"/>
  <c r="R187" i="6"/>
  <c r="R203" i="6"/>
  <c r="R229" i="6"/>
  <c r="R182" i="6"/>
  <c r="X90" i="6"/>
  <c r="R200" i="6"/>
  <c r="R108" i="6"/>
  <c r="X86" i="6"/>
  <c r="R168" i="6"/>
  <c r="R228" i="6"/>
  <c r="R206" i="6"/>
  <c r="R69" i="6"/>
  <c r="R220" i="6"/>
  <c r="X104" i="6"/>
  <c r="X73" i="6"/>
  <c r="R106" i="6"/>
  <c r="R188" i="6"/>
  <c r="X66" i="6"/>
  <c r="X83" i="6"/>
  <c r="X67" i="6"/>
  <c r="R219" i="6"/>
  <c r="R110" i="6"/>
  <c r="R156" i="6"/>
  <c r="R77" i="6"/>
  <c r="R154" i="6"/>
  <c r="R100" i="6"/>
  <c r="R78" i="6"/>
  <c r="X107" i="6"/>
  <c r="R68" i="6"/>
  <c r="R233" i="6"/>
  <c r="R197" i="6"/>
  <c r="R90" i="6"/>
  <c r="R172" i="6"/>
  <c r="R210" i="6"/>
  <c r="R201" i="6"/>
  <c r="X96" i="6"/>
  <c r="R75" i="6"/>
  <c r="R140" i="6"/>
  <c r="R118" i="6"/>
  <c r="R159" i="6"/>
  <c r="R178" i="6"/>
  <c r="R238" i="6"/>
  <c r="R169" i="6"/>
  <c r="X64" i="6"/>
  <c r="R63" i="6"/>
  <c r="R115" i="6"/>
  <c r="R137" i="6"/>
  <c r="X101" i="6"/>
  <c r="R147" i="6"/>
  <c r="R101" i="6"/>
  <c r="Z201" i="6"/>
  <c r="AA201" i="6"/>
  <c r="AB201" i="6" s="1"/>
  <c r="Z163" i="6"/>
  <c r="AA163" i="6"/>
  <c r="AB163" i="6" s="1"/>
  <c r="Q70" i="6"/>
  <c r="U70" i="6"/>
  <c r="V70" i="6"/>
  <c r="W70" i="6"/>
  <c r="T70" i="6"/>
  <c r="Q218" i="6"/>
  <c r="T218" i="6"/>
  <c r="U218" i="6"/>
  <c r="V218" i="6"/>
  <c r="W218" i="6"/>
  <c r="X218" i="6" s="1"/>
  <c r="Q164" i="6"/>
  <c r="T164" i="6"/>
  <c r="U164" i="6"/>
  <c r="V164" i="6"/>
  <c r="W164" i="6"/>
  <c r="X164" i="6" s="1"/>
  <c r="R171" i="6"/>
  <c r="X106" i="6"/>
  <c r="R133" i="6"/>
  <c r="AA135" i="6"/>
  <c r="AB135" i="6" s="1"/>
  <c r="Z135" i="6"/>
  <c r="M120" i="6"/>
  <c r="Z120" i="6"/>
  <c r="AA120" i="6"/>
  <c r="AB120" i="6" s="1"/>
  <c r="Z151" i="6"/>
  <c r="AA151" i="6"/>
  <c r="AB151" i="6" s="1"/>
  <c r="AA241" i="6"/>
  <c r="AB241" i="6" s="1"/>
  <c r="Z241" i="6"/>
  <c r="M131" i="6"/>
  <c r="Z131" i="6"/>
  <c r="AA131" i="6"/>
  <c r="AB131" i="6" s="1"/>
  <c r="AA155" i="6"/>
  <c r="AB155" i="6" s="1"/>
  <c r="Z155" i="6"/>
  <c r="M107" i="6"/>
  <c r="Z107" i="6"/>
  <c r="AA107" i="6"/>
  <c r="AB107" i="6" s="1"/>
  <c r="AA226" i="6"/>
  <c r="AB226" i="6" s="1"/>
  <c r="Z226" i="6"/>
  <c r="Z209" i="6"/>
  <c r="AA209" i="6"/>
  <c r="AB209" i="6" s="1"/>
  <c r="Z220" i="6"/>
  <c r="AA220" i="6"/>
  <c r="AB220" i="6" s="1"/>
  <c r="M109" i="6"/>
  <c r="Z109" i="6"/>
  <c r="AA109" i="6"/>
  <c r="AB109" i="6" s="1"/>
  <c r="AA233" i="6"/>
  <c r="AB233" i="6" s="1"/>
  <c r="Z233" i="6"/>
  <c r="AA194" i="6"/>
  <c r="AB194" i="6" s="1"/>
  <c r="Z194" i="6"/>
  <c r="AA197" i="6"/>
  <c r="AB197" i="6" s="1"/>
  <c r="Z197" i="6"/>
  <c r="AA208" i="6"/>
  <c r="AB208" i="6" s="1"/>
  <c r="Z208" i="6"/>
  <c r="AA161" i="6"/>
  <c r="AB161" i="6" s="1"/>
  <c r="Z161" i="6"/>
  <c r="AA172" i="6"/>
  <c r="AB172" i="6" s="1"/>
  <c r="Z172" i="6"/>
  <c r="Z77" i="6"/>
  <c r="AA77" i="6"/>
  <c r="AB77" i="6" s="1"/>
  <c r="Z87" i="6"/>
  <c r="AA87" i="6"/>
  <c r="AB87" i="6" s="1"/>
  <c r="AA170" i="6"/>
  <c r="AB170" i="6" s="1"/>
  <c r="Z170" i="6"/>
  <c r="M125" i="6"/>
  <c r="Z125" i="6"/>
  <c r="AA125" i="6"/>
  <c r="AB125" i="6" s="1"/>
  <c r="AA136" i="6"/>
  <c r="AB136" i="6" s="1"/>
  <c r="Z136" i="6"/>
  <c r="Z211" i="6"/>
  <c r="AA211" i="6"/>
  <c r="AB211" i="6" s="1"/>
  <c r="Z217" i="6"/>
  <c r="AA217" i="6"/>
  <c r="AB217" i="6" s="1"/>
  <c r="AA214" i="6"/>
  <c r="AB214" i="6" s="1"/>
  <c r="Z214" i="6"/>
  <c r="Z228" i="6"/>
  <c r="AA228" i="6"/>
  <c r="AB228" i="6" s="1"/>
  <c r="AA218" i="6"/>
  <c r="AB218" i="6" s="1"/>
  <c r="Z218" i="6"/>
  <c r="Z95" i="6"/>
  <c r="AA95" i="6"/>
  <c r="AB95" i="6" s="1"/>
  <c r="AA159" i="6"/>
  <c r="AB159" i="6" s="1"/>
  <c r="Z159" i="6"/>
  <c r="Q102" i="6"/>
  <c r="T102" i="6"/>
  <c r="V102" i="6"/>
  <c r="U102" i="6"/>
  <c r="W102" i="6"/>
  <c r="Q163" i="6"/>
  <c r="T163" i="6"/>
  <c r="U163" i="6"/>
  <c r="W163" i="6"/>
  <c r="X163" i="6" s="1"/>
  <c r="V163" i="6"/>
  <c r="U184" i="6"/>
  <c r="V184" i="6"/>
  <c r="W184" i="6"/>
  <c r="X184" i="6" s="1"/>
  <c r="Q184" i="6"/>
  <c r="T184" i="6"/>
  <c r="U226" i="6"/>
  <c r="V226" i="6"/>
  <c r="W226" i="6"/>
  <c r="X226" i="6" s="1"/>
  <c r="Q226" i="6"/>
  <c r="T226" i="6"/>
  <c r="U157" i="6"/>
  <c r="V157" i="6"/>
  <c r="W157" i="6"/>
  <c r="X157" i="6" s="1"/>
  <c r="Q157" i="6"/>
  <c r="T157" i="6"/>
  <c r="Q94" i="6"/>
  <c r="T94" i="6"/>
  <c r="V94" i="6"/>
  <c r="U94" i="6"/>
  <c r="W94" i="6"/>
  <c r="Q143" i="6"/>
  <c r="T143" i="6"/>
  <c r="U143" i="6"/>
  <c r="W143" i="6"/>
  <c r="V143" i="6"/>
  <c r="X143" i="6"/>
  <c r="Q176" i="6"/>
  <c r="T176" i="6"/>
  <c r="U176" i="6"/>
  <c r="V176" i="6"/>
  <c r="W176" i="6"/>
  <c r="X176" i="6" s="1"/>
  <c r="Q139" i="6"/>
  <c r="T139" i="6"/>
  <c r="U139" i="6"/>
  <c r="W139" i="6"/>
  <c r="X139" i="6"/>
  <c r="V139" i="6"/>
  <c r="V181" i="6"/>
  <c r="W181" i="6"/>
  <c r="X181" i="6" s="1"/>
  <c r="T181" i="6"/>
  <c r="Q181" i="6"/>
  <c r="U181" i="6"/>
  <c r="Q76" i="6"/>
  <c r="U76" i="6"/>
  <c r="V76" i="6"/>
  <c r="T76" i="6"/>
  <c r="W76" i="6"/>
  <c r="Q135" i="6"/>
  <c r="T135" i="6"/>
  <c r="U135" i="6"/>
  <c r="W135" i="6"/>
  <c r="V135" i="6"/>
  <c r="X135" i="6"/>
  <c r="W241" i="6"/>
  <c r="X241" i="6" s="1"/>
  <c r="Q241" i="6"/>
  <c r="U241" i="6"/>
  <c r="T241" i="6"/>
  <c r="V241" i="6"/>
  <c r="Q136" i="6"/>
  <c r="T136" i="6"/>
  <c r="U136" i="6"/>
  <c r="V136" i="6"/>
  <c r="W136" i="6"/>
  <c r="X136" i="6"/>
  <c r="T114" i="6"/>
  <c r="U114" i="6"/>
  <c r="V114" i="6"/>
  <c r="W114" i="6"/>
  <c r="Q114" i="6"/>
  <c r="Q207" i="6"/>
  <c r="T207" i="6"/>
  <c r="U207" i="6"/>
  <c r="V207" i="6"/>
  <c r="W207" i="6"/>
  <c r="X207" i="6" s="1"/>
  <c r="Q127" i="6"/>
  <c r="T127" i="6"/>
  <c r="U127" i="6"/>
  <c r="W127" i="6"/>
  <c r="V127" i="6"/>
  <c r="X127" i="6"/>
  <c r="Q196" i="6"/>
  <c r="T196" i="6"/>
  <c r="U196" i="6"/>
  <c r="W196" i="6"/>
  <c r="X196" i="6" s="1"/>
  <c r="V196" i="6"/>
  <c r="W174" i="6"/>
  <c r="X174" i="6" s="1"/>
  <c r="Q174" i="6"/>
  <c r="U174" i="6"/>
  <c r="V174" i="6"/>
  <c r="T174" i="6"/>
  <c r="Q105" i="6"/>
  <c r="T105" i="6"/>
  <c r="U105" i="6"/>
  <c r="W105" i="6"/>
  <c r="V105" i="6"/>
  <c r="Q175" i="6"/>
  <c r="T175" i="6"/>
  <c r="U175" i="6"/>
  <c r="W175" i="6"/>
  <c r="X175" i="6" s="1"/>
  <c r="V175" i="6"/>
  <c r="W138" i="6"/>
  <c r="X138" i="6"/>
  <c r="Q138" i="6"/>
  <c r="U138" i="6"/>
  <c r="T138" i="6"/>
  <c r="V138" i="6"/>
  <c r="V69" i="6"/>
  <c r="W69" i="6"/>
  <c r="Q69" i="6"/>
  <c r="U69" i="6"/>
  <c r="T69" i="6"/>
  <c r="W220" i="6"/>
  <c r="X220" i="6" s="1"/>
  <c r="Q220" i="6"/>
  <c r="U220" i="6"/>
  <c r="T220" i="6"/>
  <c r="V220" i="6"/>
  <c r="R143" i="6"/>
  <c r="R207" i="6"/>
  <c r="X63" i="6"/>
  <c r="S196" i="6"/>
  <c r="R164" i="6"/>
  <c r="R218" i="6"/>
  <c r="X115" i="6"/>
  <c r="X99" i="6"/>
  <c r="X91" i="6"/>
  <c r="X75" i="6"/>
  <c r="R102" i="6"/>
  <c r="R94" i="6"/>
  <c r="R86" i="6"/>
  <c r="R70" i="6"/>
  <c r="M79" i="6"/>
  <c r="AA79" i="6"/>
  <c r="AB79" i="6" s="1"/>
  <c r="Z79" i="6"/>
  <c r="M104" i="6"/>
  <c r="AA104" i="6"/>
  <c r="AB104" i="6" s="1"/>
  <c r="Z104" i="6"/>
  <c r="Q211" i="6"/>
  <c r="T211" i="6"/>
  <c r="U211" i="6"/>
  <c r="V211" i="6"/>
  <c r="W211" i="6"/>
  <c r="X211" i="6" s="1"/>
  <c r="Q111" i="6"/>
  <c r="T111" i="6"/>
  <c r="U111" i="6"/>
  <c r="V111" i="6"/>
  <c r="W111" i="6"/>
  <c r="Q224" i="6"/>
  <c r="T224" i="6"/>
  <c r="V224" i="6"/>
  <c r="W224" i="6"/>
  <c r="X224" i="6" s="1"/>
  <c r="U224" i="6"/>
  <c r="AA175" i="6"/>
  <c r="AB175" i="6" s="1"/>
  <c r="Z175" i="6"/>
  <c r="Z185" i="6"/>
  <c r="AA185" i="6"/>
  <c r="AB185" i="6" s="1"/>
  <c r="Z198" i="6"/>
  <c r="AA198" i="6"/>
  <c r="AB198" i="6" s="1"/>
  <c r="Q152" i="6"/>
  <c r="T152" i="6"/>
  <c r="U152" i="6"/>
  <c r="V152" i="6"/>
  <c r="W152" i="6"/>
  <c r="X152" i="6"/>
  <c r="U149" i="6"/>
  <c r="V149" i="6"/>
  <c r="W149" i="6"/>
  <c r="X149" i="6"/>
  <c r="Q149" i="6"/>
  <c r="T149" i="6"/>
  <c r="Q179" i="6"/>
  <c r="T179" i="6"/>
  <c r="U179" i="6"/>
  <c r="W179" i="6"/>
  <c r="X179" i="6" s="1"/>
  <c r="V179" i="6"/>
  <c r="X74" i="6"/>
  <c r="AA145" i="6"/>
  <c r="AB145" i="6" s="1"/>
  <c r="Z145" i="6"/>
  <c r="AA169" i="6"/>
  <c r="AB169" i="6" s="1"/>
  <c r="Z169" i="6"/>
  <c r="Z144" i="6"/>
  <c r="AA144" i="6"/>
  <c r="AB144" i="6" s="1"/>
  <c r="AA174" i="6"/>
  <c r="AB174" i="6" s="1"/>
  <c r="Z174" i="6"/>
  <c r="M97" i="6"/>
  <c r="Z97" i="6"/>
  <c r="AA97" i="6"/>
  <c r="AB97" i="6" s="1"/>
  <c r="M108" i="6"/>
  <c r="Z108" i="6"/>
  <c r="AA108" i="6"/>
  <c r="AB108" i="6" s="1"/>
  <c r="Z152" i="6"/>
  <c r="AA152" i="6"/>
  <c r="AB152" i="6" s="1"/>
  <c r="M106" i="6"/>
  <c r="Z106" i="6"/>
  <c r="AA106" i="6"/>
  <c r="AB106" i="6" s="1"/>
  <c r="Z72" i="6"/>
  <c r="AA72" i="6"/>
  <c r="AB72" i="6" s="1"/>
  <c r="AA195" i="6"/>
  <c r="AB195" i="6" s="1"/>
  <c r="Z195" i="6"/>
  <c r="AA231" i="6"/>
  <c r="AB231" i="6" s="1"/>
  <c r="Z231" i="6"/>
  <c r="AA153" i="6"/>
  <c r="AB153" i="6" s="1"/>
  <c r="Z153" i="6"/>
  <c r="AA164" i="6"/>
  <c r="AB164" i="6" s="1"/>
  <c r="Z164" i="6"/>
  <c r="AA173" i="6"/>
  <c r="AB173" i="6" s="1"/>
  <c r="Z173" i="6"/>
  <c r="Z199" i="6"/>
  <c r="AA199" i="6"/>
  <c r="AB199" i="6" s="1"/>
  <c r="AA181" i="6"/>
  <c r="AB181" i="6" s="1"/>
  <c r="Z181" i="6"/>
  <c r="AA192" i="6"/>
  <c r="AB192" i="6" s="1"/>
  <c r="Z192" i="6"/>
  <c r="Q225" i="6"/>
  <c r="T225" i="6"/>
  <c r="U225" i="6"/>
  <c r="V225" i="6"/>
  <c r="W225" i="6"/>
  <c r="X225" i="6" s="1"/>
  <c r="Q120" i="6"/>
  <c r="T120" i="6"/>
  <c r="U120" i="6"/>
  <c r="V120" i="6"/>
  <c r="W120" i="6"/>
  <c r="X120" i="6"/>
  <c r="W162" i="6"/>
  <c r="X162" i="6" s="1"/>
  <c r="Q162" i="6"/>
  <c r="U162" i="6"/>
  <c r="T162" i="6"/>
  <c r="V162" i="6"/>
  <c r="U93" i="6"/>
  <c r="V93" i="6"/>
  <c r="W93" i="6"/>
  <c r="Q93" i="6"/>
  <c r="T93" i="6"/>
  <c r="W83" i="6"/>
  <c r="Q83" i="6"/>
  <c r="U83" i="6"/>
  <c r="T83" i="6"/>
  <c r="V83" i="6"/>
  <c r="Q217" i="6"/>
  <c r="T217" i="6"/>
  <c r="U217" i="6"/>
  <c r="W217" i="6"/>
  <c r="X217" i="6" s="1"/>
  <c r="V217" i="6"/>
  <c r="V112" i="6"/>
  <c r="W112" i="6"/>
  <c r="T112" i="6"/>
  <c r="U112" i="6"/>
  <c r="Q112" i="6"/>
  <c r="Q186" i="6"/>
  <c r="T186" i="6"/>
  <c r="U186" i="6"/>
  <c r="V186" i="6"/>
  <c r="W186" i="6"/>
  <c r="X186" i="6" s="1"/>
  <c r="U117" i="6"/>
  <c r="V117" i="6"/>
  <c r="W117" i="6"/>
  <c r="X117" i="6"/>
  <c r="Q117" i="6"/>
  <c r="T117" i="6"/>
  <c r="V67" i="6"/>
  <c r="W67" i="6"/>
  <c r="T67" i="6"/>
  <c r="Q67" i="6"/>
  <c r="U67" i="6"/>
  <c r="U177" i="6"/>
  <c r="V177" i="6"/>
  <c r="W177" i="6"/>
  <c r="X177" i="6" s="1"/>
  <c r="Q177" i="6"/>
  <c r="T177" i="6"/>
  <c r="W72" i="6"/>
  <c r="V72" i="6"/>
  <c r="T72" i="6"/>
  <c r="U72" i="6"/>
  <c r="Q72" i="6"/>
  <c r="Q87" i="6"/>
  <c r="T87" i="6"/>
  <c r="U87" i="6"/>
  <c r="V87" i="6"/>
  <c r="W87" i="6"/>
  <c r="V237" i="6"/>
  <c r="W237" i="6"/>
  <c r="X237" i="6" s="1"/>
  <c r="T237" i="6"/>
  <c r="Q237" i="6"/>
  <c r="U237" i="6"/>
  <c r="Q132" i="6"/>
  <c r="T132" i="6"/>
  <c r="U132" i="6"/>
  <c r="V132" i="6"/>
  <c r="W132" i="6"/>
  <c r="X132" i="6"/>
  <c r="Q110" i="6"/>
  <c r="T110" i="6"/>
  <c r="V110" i="6"/>
  <c r="U110" i="6"/>
  <c r="W110" i="6"/>
  <c r="W195" i="6"/>
  <c r="X195" i="6" s="1"/>
  <c r="Q195" i="6"/>
  <c r="U195" i="6"/>
  <c r="T195" i="6"/>
  <c r="V195" i="6"/>
  <c r="Q79" i="6"/>
  <c r="T79" i="6"/>
  <c r="U79" i="6"/>
  <c r="V79" i="6"/>
  <c r="W79" i="6"/>
  <c r="Q192" i="6"/>
  <c r="T192" i="6"/>
  <c r="V192" i="6"/>
  <c r="U192" i="6"/>
  <c r="W192" i="6"/>
  <c r="X192" i="6" s="1"/>
  <c r="U74" i="6"/>
  <c r="W74" i="6"/>
  <c r="T74" i="6"/>
  <c r="Q74" i="6"/>
  <c r="V74" i="6"/>
  <c r="Q103" i="6"/>
  <c r="T103" i="6"/>
  <c r="U103" i="6"/>
  <c r="V103" i="6"/>
  <c r="W103" i="6"/>
  <c r="Q156" i="6"/>
  <c r="T156" i="6"/>
  <c r="U156" i="6"/>
  <c r="V156" i="6"/>
  <c r="W156" i="6"/>
  <c r="X156" i="6" s="1"/>
  <c r="R211" i="6"/>
  <c r="S219" i="6"/>
  <c r="R186" i="6"/>
  <c r="R170" i="6"/>
  <c r="R162" i="6"/>
  <c r="R195" i="6"/>
  <c r="X105" i="6"/>
  <c r="X97" i="6"/>
  <c r="X89" i="6"/>
  <c r="X81" i="6"/>
  <c r="X65" i="6"/>
  <c r="R132" i="6"/>
  <c r="R124" i="6"/>
  <c r="R92" i="6"/>
  <c r="R76" i="6"/>
  <c r="F63" i="6"/>
  <c r="AA63" i="6"/>
  <c r="AB63" i="6" s="1"/>
  <c r="D48" i="6"/>
  <c r="AI77" i="6"/>
  <c r="AH107" i="6"/>
  <c r="AH137" i="6"/>
  <c r="AH171" i="6"/>
  <c r="AI94" i="6"/>
  <c r="AI128" i="6"/>
  <c r="AI158" i="6"/>
  <c r="AI85" i="6"/>
  <c r="AI119" i="6"/>
  <c r="AI149" i="6"/>
  <c r="AH75" i="6"/>
  <c r="AI106" i="6"/>
  <c r="AI140" i="6"/>
  <c r="AI170" i="6"/>
  <c r="AH92" i="6"/>
  <c r="AH122" i="6"/>
  <c r="AH156" i="6"/>
  <c r="AI83" i="6"/>
  <c r="AI113" i="6"/>
  <c r="AI147" i="6"/>
  <c r="AH69" i="6"/>
  <c r="AH177" i="6"/>
  <c r="AH209" i="6"/>
  <c r="AH241" i="6"/>
  <c r="C54" i="6" s="1"/>
  <c r="AH181" i="6"/>
  <c r="AH213" i="6"/>
  <c r="AI65" i="6"/>
  <c r="AI181" i="6"/>
  <c r="AI213" i="6"/>
  <c r="AH86" i="6"/>
  <c r="AI180" i="6"/>
  <c r="AI212" i="6"/>
  <c r="AH63" i="6"/>
  <c r="AI175" i="6"/>
  <c r="AI207" i="6"/>
  <c r="AI239" i="6"/>
  <c r="AI165" i="6"/>
  <c r="AH201" i="6"/>
  <c r="AH233" i="6"/>
  <c r="AI202" i="6"/>
  <c r="AI233" i="6"/>
  <c r="AH229" i="6"/>
  <c r="AI219" i="6"/>
  <c r="AH81" i="6"/>
  <c r="AH111" i="6"/>
  <c r="AH141" i="6"/>
  <c r="AH67" i="6"/>
  <c r="AH98" i="6"/>
  <c r="AH132" i="6"/>
  <c r="AH162" i="6"/>
  <c r="AH89" i="6"/>
  <c r="AH123" i="6"/>
  <c r="AH153" i="6"/>
  <c r="AH79" i="6"/>
  <c r="AI110" i="6"/>
  <c r="AI144" i="6"/>
  <c r="AH65" i="6"/>
  <c r="AH96" i="6"/>
  <c r="AH126" i="6"/>
  <c r="AH160" i="6"/>
  <c r="AI87" i="6"/>
  <c r="AI117" i="6"/>
  <c r="AI151" i="6"/>
  <c r="AH74" i="6"/>
  <c r="AI182" i="6"/>
  <c r="AI214" i="6"/>
  <c r="AI95" i="6"/>
  <c r="AI186" i="6"/>
  <c r="AI218" i="6"/>
  <c r="AI96" i="6"/>
  <c r="AH185" i="6"/>
  <c r="AH217" i="6"/>
  <c r="AI91" i="6"/>
  <c r="AH184" i="6"/>
  <c r="AH216" i="6"/>
  <c r="AH87" i="6"/>
  <c r="AH179" i="6"/>
  <c r="AH211" i="6"/>
  <c r="AH78" i="6"/>
  <c r="AI174" i="6"/>
  <c r="AI206" i="6"/>
  <c r="AI238" i="6"/>
  <c r="AH238" i="6"/>
  <c r="AH99" i="6"/>
  <c r="AI234" i="6"/>
  <c r="AH77" i="6"/>
  <c r="AI82" i="6"/>
  <c r="AI116" i="6"/>
  <c r="AI146" i="6"/>
  <c r="AH71" i="6"/>
  <c r="AH102" i="6"/>
  <c r="AH136" i="6"/>
  <c r="AH166" i="6"/>
  <c r="AH93" i="6"/>
  <c r="AH127" i="6"/>
  <c r="AH157" i="6"/>
  <c r="AH84" i="6"/>
  <c r="AH114" i="6"/>
  <c r="AH148" i="6"/>
  <c r="AI66" i="6"/>
  <c r="AI97" i="6"/>
  <c r="AI131" i="6"/>
  <c r="AI161" i="6"/>
  <c r="AH91" i="6"/>
  <c r="AH121" i="6"/>
  <c r="AH155" i="6"/>
  <c r="AH100" i="6"/>
  <c r="AH186" i="6"/>
  <c r="AH218" i="6"/>
  <c r="AH116" i="6"/>
  <c r="AH190" i="6"/>
  <c r="AH222" i="6"/>
  <c r="AH117" i="6"/>
  <c r="AI190" i="6"/>
  <c r="AI222" i="6"/>
  <c r="AI112" i="6"/>
  <c r="AI185" i="6"/>
  <c r="AI217" i="6"/>
  <c r="AI92" i="6"/>
  <c r="AI184" i="6"/>
  <c r="AI86" i="6"/>
  <c r="AI120" i="6"/>
  <c r="AI150" i="6"/>
  <c r="AH76" i="6"/>
  <c r="AI107" i="6"/>
  <c r="AI137" i="6"/>
  <c r="AI171" i="6"/>
  <c r="AI98" i="6"/>
  <c r="AI132" i="6"/>
  <c r="AI162" i="6"/>
  <c r="AH88" i="6"/>
  <c r="AH118" i="6"/>
  <c r="AH152" i="6"/>
  <c r="AI70" i="6"/>
  <c r="AI101" i="6"/>
  <c r="AI135" i="6"/>
  <c r="AI64" i="6"/>
  <c r="AH95" i="6"/>
  <c r="AH125" i="6"/>
  <c r="AH159" i="6"/>
  <c r="AI105" i="6"/>
  <c r="AI191" i="6"/>
  <c r="AI223" i="6"/>
  <c r="AI121" i="6"/>
  <c r="AI195" i="6"/>
  <c r="AI227" i="6"/>
  <c r="AI122" i="6"/>
  <c r="AH194" i="6"/>
  <c r="AH226" i="6"/>
  <c r="AH133" i="6"/>
  <c r="AH189" i="6"/>
  <c r="AH221" i="6"/>
  <c r="AH113" i="6"/>
  <c r="AH188" i="6"/>
  <c r="AH90" i="6"/>
  <c r="AH124" i="6"/>
  <c r="AH154" i="6"/>
  <c r="AH80" i="6"/>
  <c r="AI111" i="6"/>
  <c r="AI141" i="6"/>
  <c r="AI67" i="6"/>
  <c r="AI102" i="6"/>
  <c r="AI136" i="6"/>
  <c r="AI166" i="6"/>
  <c r="AI89" i="6"/>
  <c r="AI123" i="6"/>
  <c r="AI153" i="6"/>
  <c r="AI75" i="6"/>
  <c r="AH105" i="6"/>
  <c r="AH139" i="6"/>
  <c r="AI69" i="6"/>
  <c r="AI100" i="6"/>
  <c r="AI130" i="6"/>
  <c r="AI164" i="6"/>
  <c r="AI126" i="6"/>
  <c r="AH195" i="6"/>
  <c r="AH227" i="6"/>
  <c r="AI142" i="6"/>
  <c r="AH199" i="6"/>
  <c r="AH231" i="6"/>
  <c r="AI143" i="6"/>
  <c r="AI199" i="6"/>
  <c r="AI231" i="6"/>
  <c r="AI138" i="6"/>
  <c r="AI194" i="6"/>
  <c r="AI226" i="6"/>
  <c r="AH134" i="6"/>
  <c r="AI189" i="6"/>
  <c r="AI221" i="6"/>
  <c r="AI109" i="6"/>
  <c r="AH187" i="6"/>
  <c r="AH219" i="6"/>
  <c r="AH150" i="6"/>
  <c r="AH182" i="6"/>
  <c r="AH183" i="6"/>
  <c r="AI73" i="6"/>
  <c r="AH215" i="6"/>
  <c r="AH94" i="6"/>
  <c r="AH128" i="6"/>
  <c r="AH158" i="6"/>
  <c r="AI81" i="6"/>
  <c r="AH115" i="6"/>
  <c r="AH145" i="6"/>
  <c r="AI71" i="6"/>
  <c r="AH106" i="6"/>
  <c r="AH140" i="6"/>
  <c r="AH170" i="6"/>
  <c r="AI93" i="6"/>
  <c r="AI127" i="6"/>
  <c r="AI157" i="6"/>
  <c r="AI79" i="6"/>
  <c r="AH109" i="6"/>
  <c r="AH143" i="6"/>
  <c r="AH73" i="6"/>
  <c r="AI104" i="6"/>
  <c r="AI134" i="6"/>
  <c r="AI168" i="6"/>
  <c r="AH147" i="6"/>
  <c r="AI200" i="6"/>
  <c r="AI232" i="6"/>
  <c r="AI173" i="6"/>
  <c r="AI204" i="6"/>
  <c r="AI236" i="6"/>
  <c r="AH163" i="6"/>
  <c r="AH203" i="6"/>
  <c r="AH235" i="6"/>
  <c r="AI159" i="6"/>
  <c r="AH198" i="6"/>
  <c r="AH230" i="6"/>
  <c r="AI139" i="6"/>
  <c r="AH193" i="6"/>
  <c r="AH225" i="6"/>
  <c r="AH130" i="6"/>
  <c r="AI192" i="6"/>
  <c r="AI224" i="6"/>
  <c r="AH168" i="6"/>
  <c r="AI187" i="6"/>
  <c r="AI68" i="6"/>
  <c r="AI99" i="6"/>
  <c r="AI129" i="6"/>
  <c r="AI163" i="6"/>
  <c r="AH85" i="6"/>
  <c r="AH119" i="6"/>
  <c r="AH149" i="6"/>
  <c r="AI76" i="6"/>
  <c r="AH110" i="6"/>
  <c r="AH144" i="6"/>
  <c r="AH66" i="6"/>
  <c r="AH97" i="6"/>
  <c r="AH131" i="6"/>
  <c r="AH161" i="6"/>
  <c r="AI84" i="6"/>
  <c r="AI114" i="6"/>
  <c r="AI148" i="6"/>
  <c r="AI74" i="6"/>
  <c r="AH108" i="6"/>
  <c r="AH138" i="6"/>
  <c r="AH172" i="6"/>
  <c r="AI169" i="6"/>
  <c r="AH204" i="6"/>
  <c r="AH236" i="6"/>
  <c r="AH176" i="6"/>
  <c r="AH208" i="6"/>
  <c r="AH240" i="6"/>
  <c r="AI176" i="6"/>
  <c r="AI208" i="6"/>
  <c r="AI240" i="6"/>
  <c r="AH167" i="6"/>
  <c r="AI203" i="6"/>
  <c r="AI235" i="6"/>
  <c r="AI160" i="6"/>
  <c r="AI198" i="6"/>
  <c r="AI230" i="6"/>
  <c r="AH151" i="6"/>
  <c r="AH196" i="6"/>
  <c r="AI72" i="6"/>
  <c r="AI103" i="6"/>
  <c r="AI133" i="6"/>
  <c r="AI167" i="6"/>
  <c r="AI90" i="6"/>
  <c r="AI124" i="6"/>
  <c r="AI154" i="6"/>
  <c r="AI80" i="6"/>
  <c r="AI115" i="6"/>
  <c r="AI145" i="6"/>
  <c r="AH70" i="6"/>
  <c r="AH101" i="6"/>
  <c r="AH135" i="6"/>
  <c r="AH165" i="6"/>
  <c r="AI88" i="6"/>
  <c r="AI118" i="6"/>
  <c r="AI152" i="6"/>
  <c r="AI78" i="6"/>
  <c r="AH112" i="6"/>
  <c r="AH142" i="6"/>
  <c r="AH64" i="6"/>
  <c r="AH173" i="6"/>
  <c r="AI205" i="6"/>
  <c r="AI237" i="6"/>
  <c r="AI177" i="6"/>
  <c r="AI209" i="6"/>
  <c r="AI241" i="6"/>
  <c r="D54" i="6" s="1"/>
  <c r="AH180" i="6"/>
  <c r="AH212" i="6"/>
  <c r="AI63" i="6"/>
  <c r="AH175" i="6"/>
  <c r="AH207" i="6"/>
  <c r="AH239" i="6"/>
  <c r="AH164" i="6"/>
  <c r="AH202" i="6"/>
  <c r="AH234" i="6"/>
  <c r="AI156" i="6"/>
  <c r="AI197" i="6"/>
  <c r="AI229" i="6"/>
  <c r="AH197" i="6"/>
  <c r="AI228" i="6"/>
  <c r="AI216" i="6"/>
  <c r="AH228" i="6"/>
  <c r="AI155" i="6"/>
  <c r="AH214" i="6"/>
  <c r="AH103" i="6"/>
  <c r="AH237" i="6"/>
  <c r="AI201" i="6"/>
  <c r="AI179" i="6"/>
  <c r="AH224" i="6"/>
  <c r="AI225" i="6"/>
  <c r="AH191" i="6"/>
  <c r="AH223" i="6"/>
  <c r="AI215" i="6"/>
  <c r="AI196" i="6"/>
  <c r="AH220" i="6"/>
  <c r="AI108" i="6"/>
  <c r="AI188" i="6"/>
  <c r="AH174" i="6"/>
  <c r="AH206" i="6"/>
  <c r="AI193" i="6"/>
  <c r="AI211" i="6"/>
  <c r="AH192" i="6"/>
  <c r="AI220" i="6"/>
  <c r="AH120" i="6"/>
  <c r="AH200" i="6"/>
  <c r="AH83" i="6"/>
  <c r="AH129" i="6"/>
  <c r="AH68" i="6"/>
  <c r="AH169" i="6"/>
  <c r="AI172" i="6"/>
  <c r="AH72" i="6"/>
  <c r="AH104" i="6"/>
  <c r="AI125" i="6"/>
  <c r="AI183" i="6"/>
  <c r="AI210" i="6"/>
  <c r="AI178" i="6"/>
  <c r="AH178" i="6"/>
  <c r="AH146" i="6"/>
  <c r="AH210" i="6"/>
  <c r="AH232" i="6"/>
  <c r="AH82" i="6"/>
  <c r="AH205" i="6"/>
  <c r="Z188" i="6"/>
  <c r="AA188" i="6"/>
  <c r="AB188" i="6" s="1"/>
  <c r="Z219" i="6"/>
  <c r="AA219" i="6"/>
  <c r="AB219" i="6" s="1"/>
  <c r="M129" i="6"/>
  <c r="Z129" i="6"/>
  <c r="AA129" i="6"/>
  <c r="AB129" i="6" s="1"/>
  <c r="Z93" i="6"/>
  <c r="AA93" i="6"/>
  <c r="AB93" i="6" s="1"/>
  <c r="Z196" i="6"/>
  <c r="AA196" i="6"/>
  <c r="AB196" i="6" s="1"/>
  <c r="Q144" i="6"/>
  <c r="T144" i="6"/>
  <c r="U144" i="6"/>
  <c r="V144" i="6"/>
  <c r="W144" i="6"/>
  <c r="X144" i="6"/>
  <c r="W209" i="6"/>
  <c r="X209" i="6" s="1"/>
  <c r="Q209" i="6"/>
  <c r="U209" i="6"/>
  <c r="T209" i="6"/>
  <c r="V209" i="6"/>
  <c r="W142" i="6"/>
  <c r="X142" i="6"/>
  <c r="Q142" i="6"/>
  <c r="U142" i="6"/>
  <c r="T142" i="6"/>
  <c r="V142" i="6"/>
  <c r="W188" i="6"/>
  <c r="X188" i="6" s="1"/>
  <c r="Q188" i="6"/>
  <c r="U188" i="6"/>
  <c r="V188" i="6"/>
  <c r="T188" i="6"/>
  <c r="R179" i="6"/>
  <c r="Z178" i="6"/>
  <c r="AA178" i="6"/>
  <c r="AB178" i="6" s="1"/>
  <c r="Z158" i="6"/>
  <c r="AA158" i="6"/>
  <c r="AB158" i="6" s="1"/>
  <c r="M113" i="6"/>
  <c r="AA113" i="6"/>
  <c r="AB113" i="6" s="1"/>
  <c r="Z113" i="6"/>
  <c r="M124" i="6"/>
  <c r="Z124" i="6"/>
  <c r="AA124" i="6"/>
  <c r="AB124" i="6" s="1"/>
  <c r="Z182" i="6"/>
  <c r="AA182" i="6"/>
  <c r="AB182" i="6" s="1"/>
  <c r="Z137" i="6"/>
  <c r="AA137" i="6"/>
  <c r="AB137" i="6" s="1"/>
  <c r="AA148" i="6"/>
  <c r="AB148" i="6" s="1"/>
  <c r="Z148" i="6"/>
  <c r="AA171" i="6"/>
  <c r="AB171" i="6" s="1"/>
  <c r="Z171" i="6"/>
  <c r="Z146" i="6"/>
  <c r="AA146" i="6"/>
  <c r="AB146" i="6" s="1"/>
  <c r="M101" i="6"/>
  <c r="AA101" i="6"/>
  <c r="AB101" i="6" s="1"/>
  <c r="Z101" i="6"/>
  <c r="M112" i="6"/>
  <c r="Z112" i="6"/>
  <c r="AA112" i="6"/>
  <c r="AB112" i="6" s="1"/>
  <c r="M110" i="6"/>
  <c r="AA110" i="6"/>
  <c r="AB110" i="6" s="1"/>
  <c r="Z110" i="6"/>
  <c r="M65" i="6"/>
  <c r="AA65" i="6"/>
  <c r="AB65" i="6" s="1"/>
  <c r="Z65" i="6"/>
  <c r="M76" i="6"/>
  <c r="AA76" i="6"/>
  <c r="AB76" i="6" s="1"/>
  <c r="Z76" i="6"/>
  <c r="Z91" i="6"/>
  <c r="AA91" i="6"/>
  <c r="AB91" i="6" s="1"/>
  <c r="Z74" i="6"/>
  <c r="AA74" i="6"/>
  <c r="AB74" i="6" s="1"/>
  <c r="Z210" i="6"/>
  <c r="AA210" i="6"/>
  <c r="AB210" i="6" s="1"/>
  <c r="M121" i="6"/>
  <c r="Z121" i="6"/>
  <c r="AA121" i="6"/>
  <c r="AB121" i="6" s="1"/>
  <c r="Z132" i="6"/>
  <c r="AA132" i="6"/>
  <c r="AB132" i="6" s="1"/>
  <c r="Z71" i="6"/>
  <c r="AA71" i="6"/>
  <c r="AB71" i="6" s="1"/>
  <c r="Z147" i="6"/>
  <c r="AA147" i="6"/>
  <c r="AB147" i="6" s="1"/>
  <c r="Z202" i="6"/>
  <c r="AA202" i="6"/>
  <c r="AB202" i="6" s="1"/>
  <c r="Z149" i="6"/>
  <c r="AA149" i="6"/>
  <c r="AB149" i="6" s="1"/>
  <c r="AA160" i="6"/>
  <c r="AB160" i="6" s="1"/>
  <c r="Z160" i="6"/>
  <c r="T215" i="6"/>
  <c r="U215" i="6"/>
  <c r="V215" i="6"/>
  <c r="W215" i="6"/>
  <c r="X215" i="6" s="1"/>
  <c r="Q215" i="6"/>
  <c r="Q193" i="6"/>
  <c r="T193" i="6"/>
  <c r="U193" i="6"/>
  <c r="V193" i="6"/>
  <c r="W193" i="6"/>
  <c r="X193" i="6" s="1"/>
  <c r="V88" i="6"/>
  <c r="W88" i="6"/>
  <c r="T88" i="6"/>
  <c r="Q88" i="6"/>
  <c r="U88" i="6"/>
  <c r="W130" i="6"/>
  <c r="X130" i="6"/>
  <c r="Q130" i="6"/>
  <c r="U130" i="6"/>
  <c r="T130" i="6"/>
  <c r="V130" i="6"/>
  <c r="Q231" i="6"/>
  <c r="T231" i="6"/>
  <c r="V231" i="6"/>
  <c r="U231" i="6"/>
  <c r="W231" i="6"/>
  <c r="X231" i="6" s="1"/>
  <c r="U212" i="6"/>
  <c r="V212" i="6"/>
  <c r="W212" i="6"/>
  <c r="X212" i="6" s="1"/>
  <c r="Q212" i="6"/>
  <c r="T212" i="6"/>
  <c r="Q167" i="6"/>
  <c r="T167" i="6"/>
  <c r="U167" i="6"/>
  <c r="W167" i="6"/>
  <c r="X167" i="6" s="1"/>
  <c r="V167" i="6"/>
  <c r="Q185" i="6"/>
  <c r="T185" i="6"/>
  <c r="V185" i="6"/>
  <c r="U185" i="6"/>
  <c r="W185" i="6"/>
  <c r="X185" i="6" s="1"/>
  <c r="V80" i="6"/>
  <c r="W80" i="6"/>
  <c r="T80" i="6"/>
  <c r="U80" i="6"/>
  <c r="Q80" i="6"/>
  <c r="W154" i="6"/>
  <c r="X154" i="6"/>
  <c r="Q154" i="6"/>
  <c r="U154" i="6"/>
  <c r="T154" i="6"/>
  <c r="V154" i="6"/>
  <c r="U85" i="6"/>
  <c r="V85" i="6"/>
  <c r="W85" i="6"/>
  <c r="Q85" i="6"/>
  <c r="T85" i="6"/>
  <c r="Q236" i="6"/>
  <c r="T236" i="6"/>
  <c r="U236" i="6"/>
  <c r="V236" i="6"/>
  <c r="W236" i="6"/>
  <c r="X236" i="6" s="1"/>
  <c r="Q214" i="6"/>
  <c r="T214" i="6"/>
  <c r="U214" i="6"/>
  <c r="V214" i="6"/>
  <c r="W214" i="6"/>
  <c r="X214" i="6" s="1"/>
  <c r="U145" i="6"/>
  <c r="V145" i="6"/>
  <c r="W145" i="6"/>
  <c r="X145" i="6" s="1"/>
  <c r="Q145" i="6"/>
  <c r="T145" i="6"/>
  <c r="V205" i="6"/>
  <c r="W205" i="6"/>
  <c r="X205" i="6" s="1"/>
  <c r="T205" i="6"/>
  <c r="U205" i="6"/>
  <c r="Q205" i="6"/>
  <c r="Q100" i="6"/>
  <c r="T100" i="6"/>
  <c r="U100" i="6"/>
  <c r="V100" i="6"/>
  <c r="W100" i="6"/>
  <c r="Q78" i="6"/>
  <c r="T78" i="6"/>
  <c r="V78" i="6"/>
  <c r="U78" i="6"/>
  <c r="W78" i="6"/>
  <c r="W107" i="6"/>
  <c r="Q107" i="6"/>
  <c r="U107" i="6"/>
  <c r="T107" i="6"/>
  <c r="V107" i="6"/>
  <c r="Q160" i="6"/>
  <c r="T160" i="6"/>
  <c r="U160" i="6"/>
  <c r="V160" i="6"/>
  <c r="W160" i="6"/>
  <c r="X160" i="6"/>
  <c r="T229" i="6"/>
  <c r="U229" i="6"/>
  <c r="V229" i="6"/>
  <c r="W229" i="6"/>
  <c r="X229" i="6" s="1"/>
  <c r="Q229" i="6"/>
  <c r="Q124" i="6"/>
  <c r="T124" i="6"/>
  <c r="U124" i="6"/>
  <c r="V124" i="6"/>
  <c r="W124" i="6"/>
  <c r="X124" i="6"/>
  <c r="R217" i="6"/>
  <c r="R177" i="6"/>
  <c r="R226" i="6"/>
  <c r="X112" i="6"/>
  <c r="X88" i="6"/>
  <c r="X80" i="6"/>
  <c r="X72" i="6"/>
  <c r="R139" i="6"/>
  <c r="R107" i="6"/>
  <c r="R83" i="6"/>
  <c r="R67" i="6"/>
  <c r="T63" i="6"/>
  <c r="AA165" i="6"/>
  <c r="AB165" i="6" s="1"/>
  <c r="Z165" i="6"/>
  <c r="Z140" i="6"/>
  <c r="AA140" i="6"/>
  <c r="AB140" i="6" s="1"/>
  <c r="Z213" i="6"/>
  <c r="AA213" i="6"/>
  <c r="AB213" i="6" s="1"/>
  <c r="Q131" i="6"/>
  <c r="T131" i="6"/>
  <c r="U131" i="6"/>
  <c r="W131" i="6"/>
  <c r="V131" i="6"/>
  <c r="X131" i="6"/>
  <c r="W91" i="6"/>
  <c r="Q91" i="6"/>
  <c r="U91" i="6"/>
  <c r="T91" i="6"/>
  <c r="V91" i="6"/>
  <c r="T82" i="6"/>
  <c r="U82" i="6"/>
  <c r="V82" i="6"/>
  <c r="W82" i="6"/>
  <c r="Q82" i="6"/>
  <c r="T73" i="6"/>
  <c r="Q73" i="6"/>
  <c r="U73" i="6"/>
  <c r="V73" i="6"/>
  <c r="W73" i="6"/>
  <c r="Z190" i="6"/>
  <c r="AA190" i="6"/>
  <c r="AB190" i="6" s="1"/>
  <c r="Z180" i="6"/>
  <c r="AA180" i="6"/>
  <c r="AB180" i="6" s="1"/>
  <c r="M126" i="6"/>
  <c r="Z126" i="6"/>
  <c r="AA126" i="6"/>
  <c r="AB126" i="6" s="1"/>
  <c r="Z150" i="6"/>
  <c r="AA150" i="6"/>
  <c r="AB150" i="6" s="1"/>
  <c r="M105" i="6"/>
  <c r="Z105" i="6"/>
  <c r="AA105" i="6"/>
  <c r="AB105" i="6" s="1"/>
  <c r="AA78" i="6"/>
  <c r="AB78" i="6" s="1"/>
  <c r="Z78" i="6"/>
  <c r="Z235" i="6"/>
  <c r="AA235" i="6"/>
  <c r="AB235" i="6" s="1"/>
  <c r="Z75" i="6"/>
  <c r="AA75" i="6"/>
  <c r="AB75" i="6" s="1"/>
  <c r="M111" i="6"/>
  <c r="Z111" i="6"/>
  <c r="AA111" i="6"/>
  <c r="AB111" i="6" s="1"/>
  <c r="Z203" i="6"/>
  <c r="AA203" i="6"/>
  <c r="AB203" i="6" s="1"/>
  <c r="Z67" i="6"/>
  <c r="AA67" i="6"/>
  <c r="AB67" i="6" s="1"/>
  <c r="Z166" i="6"/>
  <c r="AA166" i="6"/>
  <c r="AB166" i="6" s="1"/>
  <c r="Z89" i="6"/>
  <c r="AA89" i="6"/>
  <c r="AB89" i="6" s="1"/>
  <c r="M100" i="6"/>
  <c r="Z100" i="6"/>
  <c r="AA100" i="6"/>
  <c r="AB100" i="6" s="1"/>
  <c r="AA162" i="6"/>
  <c r="AB162" i="6" s="1"/>
  <c r="Z162" i="6"/>
  <c r="M117" i="6"/>
  <c r="Z117" i="6"/>
  <c r="AA117" i="6"/>
  <c r="AB117" i="6" s="1"/>
  <c r="M128" i="6"/>
  <c r="AA128" i="6"/>
  <c r="AB128" i="6" s="1"/>
  <c r="Z128" i="6"/>
  <c r="V230" i="6"/>
  <c r="W230" i="6"/>
  <c r="X230" i="6" s="1"/>
  <c r="T230" i="6"/>
  <c r="U230" i="6"/>
  <c r="Q230" i="6"/>
  <c r="U161" i="6"/>
  <c r="V161" i="6"/>
  <c r="W161" i="6"/>
  <c r="X161" i="6"/>
  <c r="Q161" i="6"/>
  <c r="T161" i="6"/>
  <c r="T98" i="6"/>
  <c r="U98" i="6"/>
  <c r="V98" i="6"/>
  <c r="W98" i="6"/>
  <c r="Q98" i="6"/>
  <c r="Q151" i="6"/>
  <c r="T151" i="6"/>
  <c r="U151" i="6"/>
  <c r="W151" i="6"/>
  <c r="X151" i="6" s="1"/>
  <c r="V151" i="6"/>
  <c r="Q180" i="6"/>
  <c r="T180" i="6"/>
  <c r="U180" i="6"/>
  <c r="V180" i="6"/>
  <c r="W180" i="6"/>
  <c r="X180" i="6" s="1"/>
  <c r="T222" i="6"/>
  <c r="U222" i="6"/>
  <c r="V222" i="6"/>
  <c r="W222" i="6"/>
  <c r="X222" i="6" s="1"/>
  <c r="Q222" i="6"/>
  <c r="U153" i="6"/>
  <c r="V153" i="6"/>
  <c r="W153" i="6"/>
  <c r="X153" i="6"/>
  <c r="Q153" i="6"/>
  <c r="T153" i="6"/>
  <c r="W122" i="6"/>
  <c r="X122" i="6"/>
  <c r="Q122" i="6"/>
  <c r="U122" i="6"/>
  <c r="T122" i="6"/>
  <c r="V122" i="6"/>
  <c r="Q239" i="6"/>
  <c r="V239" i="6"/>
  <c r="T239" i="6"/>
  <c r="U239" i="6"/>
  <c r="W239" i="6"/>
  <c r="X239" i="6" s="1"/>
  <c r="Q183" i="6"/>
  <c r="T183" i="6"/>
  <c r="U183" i="6"/>
  <c r="V183" i="6"/>
  <c r="W183" i="6"/>
  <c r="X183" i="6" s="1"/>
  <c r="Q204" i="6"/>
  <c r="T204" i="6"/>
  <c r="U204" i="6"/>
  <c r="V204" i="6"/>
  <c r="W204" i="6"/>
  <c r="X204" i="6" s="1"/>
  <c r="Q182" i="6"/>
  <c r="T182" i="6"/>
  <c r="U182" i="6"/>
  <c r="W182" i="6"/>
  <c r="X182" i="6" s="1"/>
  <c r="V182" i="6"/>
  <c r="Q113" i="6"/>
  <c r="T113" i="6"/>
  <c r="U113" i="6"/>
  <c r="W113" i="6"/>
  <c r="V113" i="6"/>
  <c r="W227" i="6"/>
  <c r="X227" i="6" s="1"/>
  <c r="Q227" i="6"/>
  <c r="U227" i="6"/>
  <c r="V227" i="6"/>
  <c r="T227" i="6"/>
  <c r="U173" i="6"/>
  <c r="V173" i="6"/>
  <c r="W173" i="6"/>
  <c r="X173" i="6" s="1"/>
  <c r="Q173" i="6"/>
  <c r="T173" i="6"/>
  <c r="Q68" i="6"/>
  <c r="T68" i="6"/>
  <c r="U68" i="6"/>
  <c r="V68" i="6"/>
  <c r="W68" i="6"/>
  <c r="U233" i="6"/>
  <c r="V233" i="6"/>
  <c r="W233" i="6"/>
  <c r="X233" i="6" s="1"/>
  <c r="Q233" i="6"/>
  <c r="T233" i="6"/>
  <c r="Q128" i="6"/>
  <c r="T128" i="6"/>
  <c r="U128" i="6"/>
  <c r="V128" i="6"/>
  <c r="W128" i="6"/>
  <c r="X128" i="6"/>
  <c r="Q235" i="6"/>
  <c r="T235" i="6"/>
  <c r="U235" i="6"/>
  <c r="W235" i="6"/>
  <c r="X235" i="6" s="1"/>
  <c r="V235" i="6"/>
  <c r="T197" i="6"/>
  <c r="U197" i="6"/>
  <c r="V197" i="6"/>
  <c r="W197" i="6"/>
  <c r="X197" i="6" s="1"/>
  <c r="Q197" i="6"/>
  <c r="Q92" i="6"/>
  <c r="T92" i="6"/>
  <c r="U92" i="6"/>
  <c r="V92" i="6"/>
  <c r="W92" i="6"/>
  <c r="R241" i="6"/>
  <c r="R209" i="6"/>
  <c r="R239" i="6"/>
  <c r="R185" i="6"/>
  <c r="R192" i="6"/>
  <c r="R176" i="6"/>
  <c r="R160" i="6"/>
  <c r="R152" i="6"/>
  <c r="S63" i="6"/>
  <c r="R225" i="6"/>
  <c r="R193" i="6"/>
  <c r="X111" i="6"/>
  <c r="X103" i="6"/>
  <c r="X87" i="6"/>
  <c r="X79" i="6"/>
  <c r="R138" i="6"/>
  <c r="R130" i="6"/>
  <c r="R122" i="6"/>
  <c r="R114" i="6"/>
  <c r="R98" i="6"/>
  <c r="R82" i="6"/>
  <c r="R74" i="6"/>
  <c r="Z177" i="6"/>
  <c r="AA177" i="6"/>
  <c r="AB177" i="6" s="1"/>
  <c r="AA212" i="6"/>
  <c r="AB212" i="6" s="1"/>
  <c r="Z212" i="6"/>
  <c r="Z176" i="6"/>
  <c r="AA176" i="6"/>
  <c r="AB176" i="6" s="1"/>
  <c r="AA138" i="6"/>
  <c r="AB138" i="6" s="1"/>
  <c r="Z138" i="6"/>
  <c r="Z224" i="6"/>
  <c r="AA224" i="6"/>
  <c r="AB224" i="6" s="1"/>
  <c r="U194" i="6"/>
  <c r="V194" i="6"/>
  <c r="W194" i="6"/>
  <c r="X194" i="6" s="1"/>
  <c r="Q194" i="6"/>
  <c r="T194" i="6"/>
  <c r="X82" i="6"/>
  <c r="M123" i="6"/>
  <c r="Z123" i="6"/>
  <c r="AA123" i="6"/>
  <c r="AB123" i="6" s="1"/>
  <c r="Z133" i="6"/>
  <c r="AA133" i="6"/>
  <c r="AB133" i="6" s="1"/>
  <c r="Z81" i="6"/>
  <c r="AA81" i="6"/>
  <c r="AB81" i="6" s="1"/>
  <c r="M92" i="6"/>
  <c r="Z92" i="6"/>
  <c r="AA92" i="6"/>
  <c r="AB92" i="6" s="1"/>
  <c r="M116" i="6"/>
  <c r="Z116" i="6"/>
  <c r="AA116" i="6"/>
  <c r="AB116" i="6" s="1"/>
  <c r="M114" i="6"/>
  <c r="Z114" i="6"/>
  <c r="AA114" i="6"/>
  <c r="AB114" i="6" s="1"/>
  <c r="AA69" i="6"/>
  <c r="AB69" i="6" s="1"/>
  <c r="Z69" i="6"/>
  <c r="AA80" i="6"/>
  <c r="AB80" i="6" s="1"/>
  <c r="Z80" i="6"/>
  <c r="M119" i="6"/>
  <c r="AA119" i="6"/>
  <c r="AB119" i="6" s="1"/>
  <c r="Z119" i="6"/>
  <c r="Z206" i="6"/>
  <c r="AA206" i="6"/>
  <c r="AB206" i="6" s="1"/>
  <c r="AA94" i="6"/>
  <c r="AB94" i="6" s="1"/>
  <c r="Z94" i="6"/>
  <c r="M118" i="6"/>
  <c r="Z118" i="6"/>
  <c r="AA118" i="6"/>
  <c r="AB118" i="6" s="1"/>
  <c r="AA73" i="6"/>
  <c r="AB73" i="6" s="1"/>
  <c r="Z73" i="6"/>
  <c r="M84" i="6"/>
  <c r="Z84" i="6"/>
  <c r="AA84" i="6"/>
  <c r="AB84" i="6" s="1"/>
  <c r="M88" i="6"/>
  <c r="Z88" i="6"/>
  <c r="AA88" i="6"/>
  <c r="AB88" i="6" s="1"/>
  <c r="AA82" i="6"/>
  <c r="AB82" i="6" s="1"/>
  <c r="Z82" i="6"/>
  <c r="M115" i="6"/>
  <c r="Z115" i="6"/>
  <c r="AA115" i="6"/>
  <c r="AB115" i="6" s="1"/>
  <c r="M127" i="6"/>
  <c r="Z127" i="6"/>
  <c r="AA127" i="6"/>
  <c r="AB127" i="6" s="1"/>
  <c r="Z223" i="6"/>
  <c r="AA223" i="6"/>
  <c r="AB223" i="6" s="1"/>
  <c r="AA142" i="6"/>
  <c r="AB142" i="6" s="1"/>
  <c r="Z142" i="6"/>
  <c r="Z221" i="6"/>
  <c r="AA221" i="6"/>
  <c r="AB221" i="6" s="1"/>
  <c r="Z230" i="6"/>
  <c r="AA230" i="6"/>
  <c r="AB230" i="6" s="1"/>
  <c r="Z232" i="6"/>
  <c r="AA232" i="6"/>
  <c r="AB232" i="6" s="1"/>
  <c r="AA90" i="6"/>
  <c r="AB90" i="6" s="1"/>
  <c r="Z90" i="6"/>
  <c r="Z134" i="6"/>
  <c r="AA134" i="6"/>
  <c r="AB134" i="6" s="1"/>
  <c r="AA68" i="6"/>
  <c r="AB68" i="6" s="1"/>
  <c r="Z68" i="6"/>
  <c r="AA216" i="6"/>
  <c r="AB216" i="6" s="1"/>
  <c r="Z216" i="6"/>
  <c r="M130" i="6"/>
  <c r="Z130" i="6"/>
  <c r="AA130" i="6"/>
  <c r="AB130" i="6" s="1"/>
  <c r="Z85" i="6"/>
  <c r="AA85" i="6"/>
  <c r="AB85" i="6" s="1"/>
  <c r="M96" i="6"/>
  <c r="AA96" i="6"/>
  <c r="AB96" i="6" s="1"/>
  <c r="Z96" i="6"/>
  <c r="Q155" i="6"/>
  <c r="T155" i="6"/>
  <c r="U155" i="6"/>
  <c r="W155" i="6"/>
  <c r="X155" i="6"/>
  <c r="V155" i="6"/>
  <c r="V198" i="6"/>
  <c r="W198" i="6"/>
  <c r="X198" i="6" s="1"/>
  <c r="T198" i="6"/>
  <c r="Q198" i="6"/>
  <c r="U198" i="6"/>
  <c r="U129" i="6"/>
  <c r="V129" i="6"/>
  <c r="W129" i="6"/>
  <c r="X129" i="6"/>
  <c r="Q129" i="6"/>
  <c r="T129" i="6"/>
  <c r="U66" i="6"/>
  <c r="V66" i="6"/>
  <c r="W66" i="6"/>
  <c r="Q66" i="6"/>
  <c r="T66" i="6"/>
  <c r="Q95" i="6"/>
  <c r="T95" i="6"/>
  <c r="U95" i="6"/>
  <c r="V95" i="6"/>
  <c r="W95" i="6"/>
  <c r="Q148" i="6"/>
  <c r="T148" i="6"/>
  <c r="U148" i="6"/>
  <c r="V148" i="6"/>
  <c r="W148" i="6"/>
  <c r="X148" i="6" s="1"/>
  <c r="T71" i="6"/>
  <c r="U71" i="6"/>
  <c r="V71" i="6"/>
  <c r="Q71" i="6"/>
  <c r="W71" i="6"/>
  <c r="T190" i="6"/>
  <c r="U190" i="6"/>
  <c r="V190" i="6"/>
  <c r="W190" i="6"/>
  <c r="X190" i="6" s="1"/>
  <c r="Q190" i="6"/>
  <c r="U121" i="6"/>
  <c r="V121" i="6"/>
  <c r="W121" i="6"/>
  <c r="X121" i="6"/>
  <c r="Q121" i="6"/>
  <c r="T121" i="6"/>
  <c r="T90" i="6"/>
  <c r="U90" i="6"/>
  <c r="V90" i="6"/>
  <c r="W90" i="6"/>
  <c r="Q90" i="6"/>
  <c r="Q123" i="6"/>
  <c r="T123" i="6"/>
  <c r="U123" i="6"/>
  <c r="W123" i="6"/>
  <c r="X123" i="6"/>
  <c r="V123" i="6"/>
  <c r="Q172" i="6"/>
  <c r="T172" i="6"/>
  <c r="U172" i="6"/>
  <c r="V172" i="6"/>
  <c r="W172" i="6"/>
  <c r="X172" i="6" s="1"/>
  <c r="W150" i="6"/>
  <c r="X150" i="6" s="1"/>
  <c r="Q150" i="6"/>
  <c r="U150" i="6"/>
  <c r="V150" i="6"/>
  <c r="T150" i="6"/>
  <c r="Q81" i="6"/>
  <c r="T81" i="6"/>
  <c r="U81" i="6"/>
  <c r="W81" i="6"/>
  <c r="V81" i="6"/>
  <c r="Q232" i="6"/>
  <c r="T232" i="6"/>
  <c r="U232" i="6"/>
  <c r="V232" i="6"/>
  <c r="W232" i="6"/>
  <c r="X232" i="6" s="1"/>
  <c r="Q210" i="6"/>
  <c r="T210" i="6"/>
  <c r="U210" i="6"/>
  <c r="W210" i="6"/>
  <c r="X210" i="6" s="1"/>
  <c r="V210" i="6"/>
  <c r="U141" i="6"/>
  <c r="V141" i="6"/>
  <c r="W141" i="6"/>
  <c r="X141" i="6"/>
  <c r="Q141" i="6"/>
  <c r="T141" i="6"/>
  <c r="U201" i="6"/>
  <c r="V201" i="6"/>
  <c r="W201" i="6"/>
  <c r="X201" i="6" s="1"/>
  <c r="Q201" i="6"/>
  <c r="T201" i="6"/>
  <c r="V96" i="6"/>
  <c r="W96" i="6"/>
  <c r="T96" i="6"/>
  <c r="Q96" i="6"/>
  <c r="U96" i="6"/>
  <c r="W234" i="6"/>
  <c r="X234" i="6" s="1"/>
  <c r="Q234" i="6"/>
  <c r="U234" i="6"/>
  <c r="T234" i="6"/>
  <c r="V234" i="6"/>
  <c r="U165" i="6"/>
  <c r="V165" i="6"/>
  <c r="W165" i="6"/>
  <c r="X165" i="6"/>
  <c r="Q165" i="6"/>
  <c r="T165" i="6"/>
  <c r="S235" i="6"/>
  <c r="R236" i="6"/>
  <c r="R204" i="6"/>
  <c r="R230" i="6"/>
  <c r="R224" i="6"/>
  <c r="R175" i="6"/>
  <c r="R167" i="6"/>
  <c r="R151" i="6"/>
  <c r="X110" i="6"/>
  <c r="X102" i="6"/>
  <c r="X94" i="6"/>
  <c r="X78" i="6"/>
  <c r="X70" i="6"/>
  <c r="R129" i="6"/>
  <c r="R121" i="6"/>
  <c r="R113" i="6"/>
  <c r="R105" i="6"/>
  <c r="R81" i="6"/>
  <c r="R73" i="6"/>
  <c r="AA184" i="6"/>
  <c r="AB184" i="6" s="1"/>
  <c r="Z184" i="6"/>
  <c r="W99" i="6"/>
  <c r="Q99" i="6"/>
  <c r="U99" i="6"/>
  <c r="V99" i="6"/>
  <c r="T99" i="6"/>
  <c r="V104" i="6"/>
  <c r="W104" i="6"/>
  <c r="T104" i="6"/>
  <c r="Q104" i="6"/>
  <c r="U104" i="6"/>
  <c r="T106" i="6"/>
  <c r="U106" i="6"/>
  <c r="V106" i="6"/>
  <c r="W106" i="6"/>
  <c r="Q106" i="6"/>
  <c r="X114" i="6"/>
  <c r="M99" i="6"/>
  <c r="Z99" i="6"/>
  <c r="AA99" i="6"/>
  <c r="AB99" i="6" s="1"/>
  <c r="Z205" i="6"/>
  <c r="AA205" i="6"/>
  <c r="AB205" i="6" s="1"/>
  <c r="AA207" i="6"/>
  <c r="AB207" i="6" s="1"/>
  <c r="Z207" i="6"/>
  <c r="Z186" i="6"/>
  <c r="AA186" i="6"/>
  <c r="AB186" i="6" s="1"/>
  <c r="Z86" i="6"/>
  <c r="AA86" i="6"/>
  <c r="AB86" i="6" s="1"/>
  <c r="Z143" i="6"/>
  <c r="AA143" i="6"/>
  <c r="AB143" i="6" s="1"/>
  <c r="AA139" i="6"/>
  <c r="AB139" i="6" s="1"/>
  <c r="Z139" i="6"/>
  <c r="Z225" i="6"/>
  <c r="AA225" i="6"/>
  <c r="AB225" i="6" s="1"/>
  <c r="Z238" i="6"/>
  <c r="AA238" i="6"/>
  <c r="AB238" i="6" s="1"/>
  <c r="AA236" i="6"/>
  <c r="AB236" i="6" s="1"/>
  <c r="Z236" i="6"/>
  <c r="AA189" i="6"/>
  <c r="AB189" i="6" s="1"/>
  <c r="Z189" i="6"/>
  <c r="Z200" i="6"/>
  <c r="AA200" i="6"/>
  <c r="AB200" i="6" s="1"/>
  <c r="M102" i="6"/>
  <c r="Z102" i="6"/>
  <c r="AA102" i="6"/>
  <c r="AB102" i="6" s="1"/>
  <c r="Z239" i="6"/>
  <c r="AA239" i="6"/>
  <c r="AB239" i="6" s="1"/>
  <c r="M98" i="6"/>
  <c r="Z98" i="6"/>
  <c r="AA98" i="6"/>
  <c r="AB98" i="6" s="1"/>
  <c r="AA64" i="6"/>
  <c r="AB64" i="6" s="1"/>
  <c r="Z64" i="6"/>
  <c r="W166" i="6"/>
  <c r="X166" i="6" s="1"/>
  <c r="Q166" i="6"/>
  <c r="U166" i="6"/>
  <c r="V166" i="6"/>
  <c r="T166" i="6"/>
  <c r="Q97" i="6"/>
  <c r="T97" i="6"/>
  <c r="U97" i="6"/>
  <c r="W97" i="6"/>
  <c r="V97" i="6"/>
  <c r="Q119" i="6"/>
  <c r="T119" i="6"/>
  <c r="U119" i="6"/>
  <c r="W119" i="6"/>
  <c r="V119" i="6"/>
  <c r="X119" i="6"/>
  <c r="Q221" i="6"/>
  <c r="T221" i="6"/>
  <c r="U221" i="6"/>
  <c r="V221" i="6"/>
  <c r="W221" i="6"/>
  <c r="X221" i="6" s="1"/>
  <c r="Q116" i="6"/>
  <c r="T116" i="6"/>
  <c r="U116" i="6"/>
  <c r="V116" i="6"/>
  <c r="W116" i="6"/>
  <c r="W158" i="6"/>
  <c r="X158" i="6" s="1"/>
  <c r="Q158" i="6"/>
  <c r="U158" i="6"/>
  <c r="T158" i="6"/>
  <c r="V158" i="6"/>
  <c r="Q89" i="6"/>
  <c r="T89" i="6"/>
  <c r="U89" i="6"/>
  <c r="W89" i="6"/>
  <c r="V89" i="6"/>
  <c r="T240" i="6"/>
  <c r="U240" i="6"/>
  <c r="V240" i="6"/>
  <c r="W240" i="6"/>
  <c r="X240" i="6" s="1"/>
  <c r="Q240" i="6"/>
  <c r="Q171" i="6"/>
  <c r="T171" i="6"/>
  <c r="U171" i="6"/>
  <c r="W171" i="6"/>
  <c r="X171" i="6"/>
  <c r="V171" i="6"/>
  <c r="Q75" i="6"/>
  <c r="T75" i="6"/>
  <c r="U75" i="6"/>
  <c r="V75" i="6"/>
  <c r="W75" i="6"/>
  <c r="Q140" i="6"/>
  <c r="T140" i="6"/>
  <c r="U140" i="6"/>
  <c r="V140" i="6"/>
  <c r="W140" i="6"/>
  <c r="X140" i="6"/>
  <c r="W118" i="6"/>
  <c r="X118" i="6"/>
  <c r="Q118" i="6"/>
  <c r="U118" i="6"/>
  <c r="V118" i="6"/>
  <c r="T118" i="6"/>
  <c r="V223" i="6"/>
  <c r="W223" i="6"/>
  <c r="X223" i="6" s="1"/>
  <c r="T223" i="6"/>
  <c r="Q223" i="6"/>
  <c r="U223" i="6"/>
  <c r="Q159" i="6"/>
  <c r="T159" i="6"/>
  <c r="U159" i="6"/>
  <c r="W159" i="6"/>
  <c r="V159" i="6"/>
  <c r="X159" i="6"/>
  <c r="Q200" i="6"/>
  <c r="T200" i="6"/>
  <c r="U200" i="6"/>
  <c r="V200" i="6"/>
  <c r="W200" i="6"/>
  <c r="X200" i="6" s="1"/>
  <c r="W178" i="6"/>
  <c r="X178" i="6" s="1"/>
  <c r="Q178" i="6"/>
  <c r="U178" i="6"/>
  <c r="T178" i="6"/>
  <c r="V178" i="6"/>
  <c r="U109" i="6"/>
  <c r="V109" i="6"/>
  <c r="W109" i="6"/>
  <c r="Q109" i="6"/>
  <c r="T109" i="6"/>
  <c r="Q199" i="6"/>
  <c r="T199" i="6"/>
  <c r="V199" i="6"/>
  <c r="W199" i="6"/>
  <c r="X199" i="6" s="1"/>
  <c r="U199" i="6"/>
  <c r="T238" i="6"/>
  <c r="Q238" i="6"/>
  <c r="V238" i="6"/>
  <c r="W238" i="6"/>
  <c r="X238" i="6" s="1"/>
  <c r="U238" i="6"/>
  <c r="U169" i="6"/>
  <c r="V169" i="6"/>
  <c r="W169" i="6"/>
  <c r="X169" i="6" s="1"/>
  <c r="Q169" i="6"/>
  <c r="T169" i="6"/>
  <c r="W64" i="6"/>
  <c r="V64" i="6"/>
  <c r="T64" i="6"/>
  <c r="Q64" i="6"/>
  <c r="U64" i="6"/>
  <c r="U187" i="6"/>
  <c r="V187" i="6"/>
  <c r="W187" i="6"/>
  <c r="X187" i="6" s="1"/>
  <c r="Q187" i="6"/>
  <c r="T187" i="6"/>
  <c r="W202" i="6"/>
  <c r="X202" i="6" s="1"/>
  <c r="Q202" i="6"/>
  <c r="U202" i="6"/>
  <c r="T202" i="6"/>
  <c r="V202" i="6"/>
  <c r="U133" i="6"/>
  <c r="V133" i="6"/>
  <c r="W133" i="6"/>
  <c r="X133" i="6"/>
  <c r="Q133" i="6"/>
  <c r="T133" i="6"/>
  <c r="R237" i="6"/>
  <c r="R184" i="6"/>
  <c r="R145" i="6"/>
  <c r="R215" i="6"/>
  <c r="R232" i="6"/>
  <c r="R222" i="6"/>
  <c r="R190" i="6"/>
  <c r="R174" i="6"/>
  <c r="R166" i="6"/>
  <c r="R158" i="6"/>
  <c r="R150" i="6"/>
  <c r="R142" i="6"/>
  <c r="X109" i="6"/>
  <c r="X93" i="6"/>
  <c r="X85" i="6"/>
  <c r="X69" i="6"/>
  <c r="R136" i="6"/>
  <c r="R128" i="6"/>
  <c r="R120" i="6"/>
  <c r="R112" i="6"/>
  <c r="R104" i="6"/>
  <c r="R96" i="6"/>
  <c r="R88" i="6"/>
  <c r="R80" i="6"/>
  <c r="R72" i="6"/>
  <c r="R64" i="6"/>
  <c r="W63" i="6"/>
  <c r="AA237" i="6"/>
  <c r="AB237" i="6" s="1"/>
  <c r="Z237" i="6"/>
  <c r="AA187" i="6"/>
  <c r="AB187" i="6" s="1"/>
  <c r="Z187" i="6"/>
  <c r="U125" i="6"/>
  <c r="V125" i="6"/>
  <c r="W125" i="6"/>
  <c r="X125" i="6"/>
  <c r="Q125" i="6"/>
  <c r="T125" i="6"/>
  <c r="Z156" i="6"/>
  <c r="AA156" i="6"/>
  <c r="AB156" i="6" s="1"/>
  <c r="AA141" i="6"/>
  <c r="AB141" i="6" s="1"/>
  <c r="Z141" i="6"/>
  <c r="AA191" i="6"/>
  <c r="AB191" i="6" s="1"/>
  <c r="Z191" i="6"/>
  <c r="Z234" i="6"/>
  <c r="AA234" i="6"/>
  <c r="AB234" i="6" s="1"/>
  <c r="AA83" i="6"/>
  <c r="AB83" i="6" s="1"/>
  <c r="Z83" i="6"/>
  <c r="Z167" i="6"/>
  <c r="AA167" i="6"/>
  <c r="AB167" i="6" s="1"/>
  <c r="M122" i="6"/>
  <c r="Z122" i="6"/>
  <c r="AA122" i="6"/>
  <c r="AB122" i="6" s="1"/>
  <c r="AA229" i="6"/>
  <c r="AB229" i="6" s="1"/>
  <c r="Z229" i="6"/>
  <c r="Z240" i="6"/>
  <c r="AA240" i="6"/>
  <c r="AB240" i="6" s="1"/>
  <c r="AA193" i="6"/>
  <c r="AB193" i="6" s="1"/>
  <c r="Z193" i="6"/>
  <c r="Z204" i="6"/>
  <c r="AA204" i="6"/>
  <c r="AB204" i="6" s="1"/>
  <c r="AA179" i="6"/>
  <c r="AB179" i="6" s="1"/>
  <c r="Z179" i="6"/>
  <c r="AA222" i="6"/>
  <c r="AB222" i="6" s="1"/>
  <c r="Z222" i="6"/>
  <c r="Z157" i="6"/>
  <c r="AA157" i="6"/>
  <c r="AB157" i="6" s="1"/>
  <c r="Z168" i="6"/>
  <c r="AA168" i="6"/>
  <c r="AB168" i="6" s="1"/>
  <c r="Z70" i="6"/>
  <c r="AA70" i="6"/>
  <c r="AB70" i="6" s="1"/>
  <c r="M103" i="6"/>
  <c r="AA103" i="6"/>
  <c r="AB103" i="6" s="1"/>
  <c r="Z103" i="6"/>
  <c r="Z183" i="6"/>
  <c r="AA183" i="6"/>
  <c r="AB183" i="6" s="1"/>
  <c r="Z154" i="6"/>
  <c r="AA154" i="6"/>
  <c r="AB154" i="6" s="1"/>
  <c r="AA66" i="6"/>
  <c r="AB66" i="6" s="1"/>
  <c r="Z66" i="6"/>
  <c r="AA227" i="6"/>
  <c r="AB227" i="6" s="1"/>
  <c r="Z227" i="6"/>
  <c r="AA215" i="6"/>
  <c r="AB215" i="6" s="1"/>
  <c r="Z215" i="6"/>
  <c r="W134" i="6"/>
  <c r="X134" i="6"/>
  <c r="Q134" i="6"/>
  <c r="U134" i="6"/>
  <c r="V134" i="6"/>
  <c r="T134" i="6"/>
  <c r="Q65" i="6"/>
  <c r="T65" i="6"/>
  <c r="U65" i="6"/>
  <c r="V65" i="6"/>
  <c r="W65" i="6"/>
  <c r="V216" i="6"/>
  <c r="W216" i="6"/>
  <c r="X216" i="6" s="1"/>
  <c r="T216" i="6"/>
  <c r="U216" i="6"/>
  <c r="Q216" i="6"/>
  <c r="V191" i="6"/>
  <c r="W191" i="6"/>
  <c r="X191" i="6" s="1"/>
  <c r="T191" i="6"/>
  <c r="U191" i="6"/>
  <c r="Q191" i="6"/>
  <c r="Q189" i="6"/>
  <c r="T189" i="6"/>
  <c r="U189" i="6"/>
  <c r="V189" i="6"/>
  <c r="W189" i="6"/>
  <c r="X189" i="6" s="1"/>
  <c r="Q84" i="6"/>
  <c r="T84" i="6"/>
  <c r="U84" i="6"/>
  <c r="V84" i="6"/>
  <c r="W84" i="6"/>
  <c r="W126" i="6"/>
  <c r="X126" i="6"/>
  <c r="Q126" i="6"/>
  <c r="U126" i="6"/>
  <c r="T126" i="6"/>
  <c r="V126" i="6"/>
  <c r="Q203" i="6"/>
  <c r="T203" i="6"/>
  <c r="U203" i="6"/>
  <c r="W203" i="6"/>
  <c r="X203" i="6" s="1"/>
  <c r="V203" i="6"/>
  <c r="T208" i="6"/>
  <c r="U208" i="6"/>
  <c r="V208" i="6"/>
  <c r="W208" i="6"/>
  <c r="X208" i="6" s="1"/>
  <c r="Q208" i="6"/>
  <c r="Q213" i="6"/>
  <c r="T213" i="6"/>
  <c r="V213" i="6"/>
  <c r="U213" i="6"/>
  <c r="W213" i="6"/>
  <c r="X213" i="6" s="1"/>
  <c r="Q108" i="6"/>
  <c r="T108" i="6"/>
  <c r="U108" i="6"/>
  <c r="V108" i="6"/>
  <c r="W108" i="6"/>
  <c r="Q86" i="6"/>
  <c r="T86" i="6"/>
  <c r="V86" i="6"/>
  <c r="W86" i="6"/>
  <c r="U86" i="6"/>
  <c r="W115" i="6"/>
  <c r="Q115" i="6"/>
  <c r="U115" i="6"/>
  <c r="T115" i="6"/>
  <c r="V115" i="6"/>
  <c r="Q168" i="6"/>
  <c r="T168" i="6"/>
  <c r="U168" i="6"/>
  <c r="V168" i="6"/>
  <c r="W168" i="6"/>
  <c r="X168" i="6" s="1"/>
  <c r="W146" i="6"/>
  <c r="X146" i="6"/>
  <c r="Q146" i="6"/>
  <c r="U146" i="6"/>
  <c r="T146" i="6"/>
  <c r="V146" i="6"/>
  <c r="V77" i="6"/>
  <c r="Q77" i="6"/>
  <c r="T77" i="6"/>
  <c r="U77" i="6"/>
  <c r="W77" i="6"/>
  <c r="Q228" i="6"/>
  <c r="T228" i="6"/>
  <c r="U228" i="6"/>
  <c r="W228" i="6"/>
  <c r="X228" i="6" s="1"/>
  <c r="V228" i="6"/>
  <c r="U219" i="6"/>
  <c r="V219" i="6"/>
  <c r="W219" i="6"/>
  <c r="X219" i="6" s="1"/>
  <c r="Q219" i="6"/>
  <c r="T219" i="6"/>
  <c r="Q206" i="6"/>
  <c r="T206" i="6"/>
  <c r="V206" i="6"/>
  <c r="U206" i="6"/>
  <c r="W206" i="6"/>
  <c r="X206" i="6" s="1"/>
  <c r="U137" i="6"/>
  <c r="V137" i="6"/>
  <c r="W137" i="6"/>
  <c r="X137" i="6"/>
  <c r="Q137" i="6"/>
  <c r="T137" i="6"/>
  <c r="W170" i="6"/>
  <c r="X170" i="6" s="1"/>
  <c r="Q170" i="6"/>
  <c r="U170" i="6"/>
  <c r="T170" i="6"/>
  <c r="V170" i="6"/>
  <c r="U101" i="6"/>
  <c r="V101" i="6"/>
  <c r="W101" i="6"/>
  <c r="Q101" i="6"/>
  <c r="T101" i="6"/>
  <c r="Q147" i="6"/>
  <c r="T147" i="6"/>
  <c r="U147" i="6"/>
  <c r="W147" i="6"/>
  <c r="V147" i="6"/>
  <c r="X147" i="6"/>
  <c r="R198" i="6"/>
  <c r="R234" i="6"/>
  <c r="R202" i="6"/>
  <c r="R146" i="6"/>
  <c r="G63" i="6"/>
  <c r="R214" i="6"/>
  <c r="R199" i="6"/>
  <c r="R221" i="6"/>
  <c r="R189" i="6"/>
  <c r="R173" i="6"/>
  <c r="R165" i="6"/>
  <c r="R157" i="6"/>
  <c r="R149" i="6"/>
  <c r="X116" i="6"/>
  <c r="X108" i="6"/>
  <c r="X100" i="6"/>
  <c r="X92" i="6"/>
  <c r="X84" i="6"/>
  <c r="X76" i="6"/>
  <c r="X68" i="6"/>
  <c r="R135" i="6"/>
  <c r="R127" i="6"/>
  <c r="R119" i="6"/>
  <c r="R111" i="6"/>
  <c r="R103" i="6"/>
  <c r="R95" i="6"/>
  <c r="R87" i="6"/>
  <c r="R79" i="6"/>
  <c r="R71" i="6"/>
  <c r="M83" i="6"/>
  <c r="M93" i="6"/>
  <c r="M81" i="6"/>
  <c r="M74" i="6"/>
  <c r="M70" i="6"/>
  <c r="M87" i="6"/>
  <c r="M66" i="6"/>
  <c r="M69" i="6"/>
  <c r="M63" i="6"/>
  <c r="M75" i="6"/>
  <c r="M73" i="6"/>
  <c r="M77" i="6"/>
  <c r="M95" i="6"/>
  <c r="M72" i="6"/>
  <c r="M91" i="6"/>
  <c r="M71" i="6"/>
  <c r="M80" i="6"/>
  <c r="M78" i="6"/>
  <c r="M67" i="6"/>
  <c r="M89" i="6"/>
  <c r="M94" i="6"/>
  <c r="M82" i="6"/>
  <c r="M90" i="6"/>
  <c r="M68" i="6"/>
  <c r="M85" i="6"/>
  <c r="M86" i="6"/>
  <c r="M64" i="6"/>
  <c r="L63" i="6"/>
  <c r="L234" i="6"/>
  <c r="M234" i="6" s="1"/>
  <c r="L241" i="6"/>
  <c r="M241" i="6" s="1"/>
  <c r="L83" i="6"/>
  <c r="L131" i="6"/>
  <c r="L167" i="6"/>
  <c r="M167" i="6" s="1"/>
  <c r="L155" i="6"/>
  <c r="M155" i="6" s="1"/>
  <c r="L122" i="6"/>
  <c r="L107" i="6"/>
  <c r="L229" i="6"/>
  <c r="M229" i="6" s="1"/>
  <c r="L240" i="6"/>
  <c r="M240" i="6" s="1"/>
  <c r="L193" i="6"/>
  <c r="M193" i="6" s="1"/>
  <c r="L204" i="6"/>
  <c r="M204" i="6" s="1"/>
  <c r="L179" i="6"/>
  <c r="M179" i="6" s="1"/>
  <c r="L222" i="6"/>
  <c r="M222" i="6" s="1"/>
  <c r="L157" i="6"/>
  <c r="M157" i="6" s="1"/>
  <c r="L168" i="6"/>
  <c r="M168" i="6" s="1"/>
  <c r="L70" i="6"/>
  <c r="L103" i="6"/>
  <c r="L183" i="6"/>
  <c r="M183" i="6" s="1"/>
  <c r="L154" i="6"/>
  <c r="M154" i="6" s="1"/>
  <c r="L66" i="6"/>
  <c r="L227" i="6"/>
  <c r="M227" i="6" s="1"/>
  <c r="L215" i="6"/>
  <c r="M215" i="6" s="1"/>
  <c r="L226" i="6"/>
  <c r="M226" i="6" s="1"/>
  <c r="L209" i="6"/>
  <c r="M209" i="6" s="1"/>
  <c r="L220" i="6"/>
  <c r="M220" i="6" s="1"/>
  <c r="L109" i="6"/>
  <c r="L233" i="6"/>
  <c r="M233" i="6" s="1"/>
  <c r="L194" i="6"/>
  <c r="M194" i="6" s="1"/>
  <c r="L197" i="6"/>
  <c r="M197" i="6" s="1"/>
  <c r="L208" i="6"/>
  <c r="M208" i="6" s="1"/>
  <c r="L161" i="6"/>
  <c r="M161" i="6" s="1"/>
  <c r="L172" i="6"/>
  <c r="M172" i="6" s="1"/>
  <c r="L77" i="6"/>
  <c r="L87" i="6"/>
  <c r="L170" i="6"/>
  <c r="M170" i="6" s="1"/>
  <c r="L125" i="6"/>
  <c r="L136" i="6"/>
  <c r="M136" i="6" s="1"/>
  <c r="L211" i="6"/>
  <c r="M211" i="6" s="1"/>
  <c r="L217" i="6"/>
  <c r="M217" i="6" s="1"/>
  <c r="L214" i="6"/>
  <c r="M214" i="6" s="1"/>
  <c r="L228" i="6"/>
  <c r="M228" i="6" s="1"/>
  <c r="L218" i="6"/>
  <c r="M218" i="6" s="1"/>
  <c r="L95" i="6"/>
  <c r="L159" i="6"/>
  <c r="M159" i="6" s="1"/>
  <c r="L175" i="6"/>
  <c r="M175" i="6" s="1"/>
  <c r="L177" i="6"/>
  <c r="M177" i="6" s="1"/>
  <c r="L188" i="6"/>
  <c r="M188" i="6" s="1"/>
  <c r="L201" i="6"/>
  <c r="M201" i="6" s="1"/>
  <c r="L212" i="6"/>
  <c r="M212" i="6" s="1"/>
  <c r="L237" i="6"/>
  <c r="M237" i="6" s="1"/>
  <c r="L219" i="6"/>
  <c r="M219" i="6" s="1"/>
  <c r="L79" i="6"/>
  <c r="L165" i="6"/>
  <c r="M165" i="6" s="1"/>
  <c r="L176" i="6"/>
  <c r="M176" i="6" s="1"/>
  <c r="L129" i="6"/>
  <c r="L140" i="6"/>
  <c r="M140" i="6" s="1"/>
  <c r="L138" i="6"/>
  <c r="M138" i="6" s="1"/>
  <c r="L93" i="6"/>
  <c r="L104" i="6"/>
  <c r="L184" i="6"/>
  <c r="M184" i="6" s="1"/>
  <c r="L185" i="6"/>
  <c r="M185" i="6" s="1"/>
  <c r="L196" i="6"/>
  <c r="M196" i="6" s="1"/>
  <c r="L187" i="6"/>
  <c r="M187" i="6" s="1"/>
  <c r="L163" i="6"/>
  <c r="M163" i="6" s="1"/>
  <c r="L213" i="6"/>
  <c r="M213" i="6" s="1"/>
  <c r="L198" i="6"/>
  <c r="M198" i="6" s="1"/>
  <c r="L224" i="6"/>
  <c r="M224" i="6" s="1"/>
  <c r="L135" i="6"/>
  <c r="M135" i="6" s="1"/>
  <c r="L190" i="6"/>
  <c r="M190" i="6" s="1"/>
  <c r="L145" i="6"/>
  <c r="M145" i="6" s="1"/>
  <c r="L156" i="6"/>
  <c r="M156" i="6" s="1"/>
  <c r="L120" i="6"/>
  <c r="L123" i="6"/>
  <c r="L169" i="6"/>
  <c r="M169" i="6" s="1"/>
  <c r="L180" i="6"/>
  <c r="M180" i="6" s="1"/>
  <c r="L141" i="6"/>
  <c r="M141" i="6" s="1"/>
  <c r="L99" i="6"/>
  <c r="L178" i="6"/>
  <c r="M178" i="6" s="1"/>
  <c r="L133" i="6"/>
  <c r="M133" i="6" s="1"/>
  <c r="L144" i="6"/>
  <c r="M144" i="6" s="1"/>
  <c r="L174" i="6"/>
  <c r="M174" i="6" s="1"/>
  <c r="L97" i="6"/>
  <c r="L108" i="6"/>
  <c r="L152" i="6"/>
  <c r="M152" i="6" s="1"/>
  <c r="L106" i="6"/>
  <c r="L72" i="6"/>
  <c r="L195" i="6"/>
  <c r="M195" i="6" s="1"/>
  <c r="L231" i="6"/>
  <c r="M231" i="6" s="1"/>
  <c r="L153" i="6"/>
  <c r="M153" i="6" s="1"/>
  <c r="L164" i="6"/>
  <c r="M164" i="6" s="1"/>
  <c r="L173" i="6"/>
  <c r="M173" i="6" s="1"/>
  <c r="L199" i="6"/>
  <c r="M199" i="6" s="1"/>
  <c r="L181" i="6"/>
  <c r="M181" i="6" s="1"/>
  <c r="L192" i="6"/>
  <c r="M192" i="6" s="1"/>
  <c r="L158" i="6"/>
  <c r="M158" i="6" s="1"/>
  <c r="L113" i="6"/>
  <c r="L124" i="6"/>
  <c r="L182" i="6"/>
  <c r="M182" i="6" s="1"/>
  <c r="L137" i="6"/>
  <c r="M137" i="6" s="1"/>
  <c r="L148" i="6"/>
  <c r="M148" i="6" s="1"/>
  <c r="L171" i="6"/>
  <c r="M171" i="6" s="1"/>
  <c r="L146" i="6"/>
  <c r="M146" i="6" s="1"/>
  <c r="L101" i="6"/>
  <c r="L112" i="6"/>
  <c r="L110" i="6"/>
  <c r="L65" i="6"/>
  <c r="L76" i="6"/>
  <c r="L91" i="6"/>
  <c r="L74" i="6"/>
  <c r="L210" i="6"/>
  <c r="M210" i="6" s="1"/>
  <c r="L121" i="6"/>
  <c r="L132" i="6"/>
  <c r="M132" i="6" s="1"/>
  <c r="L71" i="6"/>
  <c r="L147" i="6"/>
  <c r="M147" i="6" s="1"/>
  <c r="L202" i="6"/>
  <c r="M202" i="6" s="1"/>
  <c r="L149" i="6"/>
  <c r="M149" i="6" s="1"/>
  <c r="L160" i="6"/>
  <c r="M160" i="6" s="1"/>
  <c r="L151" i="6"/>
  <c r="M151" i="6" s="1"/>
  <c r="L126" i="6"/>
  <c r="L81" i="6"/>
  <c r="L92" i="6"/>
  <c r="L150" i="6"/>
  <c r="M150" i="6" s="1"/>
  <c r="L105" i="6"/>
  <c r="L116" i="6"/>
  <c r="L114" i="6"/>
  <c r="L69" i="6"/>
  <c r="L80" i="6"/>
  <c r="L78" i="6"/>
  <c r="L119" i="6"/>
  <c r="L235" i="6"/>
  <c r="M235" i="6" s="1"/>
  <c r="L75" i="6"/>
  <c r="L111" i="6"/>
  <c r="L203" i="6"/>
  <c r="M203" i="6" s="1"/>
  <c r="L67" i="6"/>
  <c r="L166" i="6"/>
  <c r="M166" i="6" s="1"/>
  <c r="L89" i="6"/>
  <c r="L100" i="6"/>
  <c r="L162" i="6"/>
  <c r="M162" i="6" s="1"/>
  <c r="L117" i="6"/>
  <c r="L128" i="6"/>
  <c r="L206" i="6"/>
  <c r="M206" i="6" s="1"/>
  <c r="L94" i="6"/>
  <c r="L118" i="6"/>
  <c r="L73" i="6"/>
  <c r="L84" i="6"/>
  <c r="L88" i="6"/>
  <c r="L82" i="6"/>
  <c r="L115" i="6"/>
  <c r="L127" i="6"/>
  <c r="L223" i="6"/>
  <c r="M223" i="6" s="1"/>
  <c r="L142" i="6"/>
  <c r="M142" i="6" s="1"/>
  <c r="L221" i="6"/>
  <c r="M221" i="6" s="1"/>
  <c r="L230" i="6"/>
  <c r="M230" i="6" s="1"/>
  <c r="L232" i="6"/>
  <c r="M232" i="6" s="1"/>
  <c r="L90" i="6"/>
  <c r="L134" i="6"/>
  <c r="M134" i="6" s="1"/>
  <c r="L68" i="6"/>
  <c r="L216" i="6"/>
  <c r="M216" i="6" s="1"/>
  <c r="L130" i="6"/>
  <c r="L85" i="6"/>
  <c r="L96" i="6"/>
  <c r="L205" i="6"/>
  <c r="M205" i="6" s="1"/>
  <c r="L207" i="6"/>
  <c r="M207" i="6" s="1"/>
  <c r="L191" i="6"/>
  <c r="M191" i="6" s="1"/>
  <c r="L186" i="6"/>
  <c r="M186" i="6" s="1"/>
  <c r="L86" i="6"/>
  <c r="L143" i="6"/>
  <c r="M143" i="6" s="1"/>
  <c r="L139" i="6"/>
  <c r="M139" i="6" s="1"/>
  <c r="L225" i="6"/>
  <c r="M225" i="6" s="1"/>
  <c r="L238" i="6"/>
  <c r="M238" i="6" s="1"/>
  <c r="L236" i="6"/>
  <c r="M236" i="6" s="1"/>
  <c r="L189" i="6"/>
  <c r="M189" i="6" s="1"/>
  <c r="L200" i="6"/>
  <c r="M200" i="6" s="1"/>
  <c r="L102" i="6"/>
  <c r="L239" i="6"/>
  <c r="M239" i="6" s="1"/>
  <c r="L98" i="6"/>
  <c r="L64" i="6"/>
  <c r="H236" i="6"/>
  <c r="H94" i="6"/>
  <c r="K234" i="6"/>
  <c r="F234" i="6"/>
  <c r="G234" i="6"/>
  <c r="I234" i="6"/>
  <c r="J234" i="6"/>
  <c r="C52" i="6"/>
  <c r="I241" i="6"/>
  <c r="J241" i="6"/>
  <c r="K241" i="6"/>
  <c r="G241" i="6"/>
  <c r="F241" i="6"/>
  <c r="F83" i="6"/>
  <c r="G83" i="6"/>
  <c r="I83" i="6"/>
  <c r="K83" i="6"/>
  <c r="J83" i="6"/>
  <c r="F131" i="6"/>
  <c r="G131" i="6"/>
  <c r="I131" i="6"/>
  <c r="K131" i="6"/>
  <c r="J131" i="6"/>
  <c r="H117" i="6"/>
  <c r="H118" i="6"/>
  <c r="H163" i="6"/>
  <c r="F167" i="6"/>
  <c r="G167" i="6"/>
  <c r="I167" i="6"/>
  <c r="J167" i="6"/>
  <c r="K167" i="6"/>
  <c r="F155" i="6"/>
  <c r="G155" i="6"/>
  <c r="I155" i="6"/>
  <c r="J155" i="6"/>
  <c r="K155" i="6"/>
  <c r="H99" i="6"/>
  <c r="J122" i="6"/>
  <c r="K122" i="6"/>
  <c r="F122" i="6"/>
  <c r="G122" i="6"/>
  <c r="I122" i="6"/>
  <c r="F107" i="6"/>
  <c r="G107" i="6"/>
  <c r="I107" i="6"/>
  <c r="J107" i="6"/>
  <c r="K107" i="6"/>
  <c r="H82" i="6"/>
  <c r="I229" i="6"/>
  <c r="J229" i="6"/>
  <c r="K229" i="6"/>
  <c r="G229" i="6"/>
  <c r="F229" i="6"/>
  <c r="G240" i="6"/>
  <c r="I240" i="6"/>
  <c r="J240" i="6"/>
  <c r="K240" i="6"/>
  <c r="F240" i="6"/>
  <c r="I193" i="6"/>
  <c r="J193" i="6"/>
  <c r="K193" i="6"/>
  <c r="G193" i="6"/>
  <c r="F193" i="6"/>
  <c r="H224" i="6"/>
  <c r="G204" i="6"/>
  <c r="I204" i="6"/>
  <c r="J204" i="6"/>
  <c r="K204" i="6"/>
  <c r="F204" i="6"/>
  <c r="H199" i="6"/>
  <c r="J179" i="6"/>
  <c r="F179" i="6"/>
  <c r="G179" i="6"/>
  <c r="I179" i="6"/>
  <c r="K179" i="6"/>
  <c r="K222" i="6"/>
  <c r="F222" i="6"/>
  <c r="G222" i="6"/>
  <c r="I222" i="6"/>
  <c r="J222" i="6"/>
  <c r="I157" i="6"/>
  <c r="J157" i="6"/>
  <c r="K157" i="6"/>
  <c r="F157" i="6"/>
  <c r="G157" i="6"/>
  <c r="F168" i="6"/>
  <c r="G168" i="6"/>
  <c r="I168" i="6"/>
  <c r="K168" i="6"/>
  <c r="J168" i="6"/>
  <c r="H134" i="6"/>
  <c r="J70" i="6"/>
  <c r="K70" i="6"/>
  <c r="F70" i="6"/>
  <c r="G70" i="6"/>
  <c r="I70" i="6"/>
  <c r="H67" i="6"/>
  <c r="F103" i="6"/>
  <c r="G103" i="6"/>
  <c r="I103" i="6"/>
  <c r="J103" i="6"/>
  <c r="K103" i="6"/>
  <c r="F183" i="6"/>
  <c r="G183" i="6"/>
  <c r="I183" i="6"/>
  <c r="K183" i="6"/>
  <c r="J183" i="6"/>
  <c r="J154" i="6"/>
  <c r="K154" i="6"/>
  <c r="G154" i="6"/>
  <c r="I154" i="6"/>
  <c r="F154" i="6"/>
  <c r="H130" i="6"/>
  <c r="J66" i="6"/>
  <c r="K66" i="6"/>
  <c r="F66" i="6"/>
  <c r="G66" i="6"/>
  <c r="I66" i="6"/>
  <c r="F227" i="6"/>
  <c r="G227" i="6"/>
  <c r="I227" i="6"/>
  <c r="K227" i="6"/>
  <c r="J227" i="6"/>
  <c r="F215" i="6"/>
  <c r="G215" i="6"/>
  <c r="I215" i="6"/>
  <c r="K215" i="6"/>
  <c r="J215" i="6"/>
  <c r="K63" i="6"/>
  <c r="J63" i="6"/>
  <c r="I63" i="6"/>
  <c r="K226" i="6"/>
  <c r="F226" i="6"/>
  <c r="G226" i="6"/>
  <c r="I226" i="6"/>
  <c r="J226" i="6"/>
  <c r="H239" i="6"/>
  <c r="I209" i="6"/>
  <c r="J209" i="6"/>
  <c r="K209" i="6"/>
  <c r="G209" i="6"/>
  <c r="F209" i="6"/>
  <c r="G220" i="6"/>
  <c r="I220" i="6"/>
  <c r="J220" i="6"/>
  <c r="K220" i="6"/>
  <c r="F220" i="6"/>
  <c r="I109" i="6"/>
  <c r="J109" i="6"/>
  <c r="K109" i="6"/>
  <c r="F109" i="6"/>
  <c r="G109" i="6"/>
  <c r="D52" i="6"/>
  <c r="H241" i="6"/>
  <c r="I233" i="6"/>
  <c r="J233" i="6"/>
  <c r="K233" i="6"/>
  <c r="G233" i="6"/>
  <c r="F233" i="6"/>
  <c r="K194" i="6"/>
  <c r="F194" i="6"/>
  <c r="G194" i="6"/>
  <c r="I194" i="6"/>
  <c r="J194" i="6"/>
  <c r="I197" i="6"/>
  <c r="J197" i="6"/>
  <c r="K197" i="6"/>
  <c r="G197" i="6"/>
  <c r="F197" i="6"/>
  <c r="G208" i="6"/>
  <c r="I208" i="6"/>
  <c r="J208" i="6"/>
  <c r="K208" i="6"/>
  <c r="F208" i="6"/>
  <c r="I161" i="6"/>
  <c r="J161" i="6"/>
  <c r="K161" i="6"/>
  <c r="F161" i="6"/>
  <c r="G161" i="6"/>
  <c r="F172" i="6"/>
  <c r="G172" i="6"/>
  <c r="K172" i="6"/>
  <c r="I172" i="6"/>
  <c r="J172" i="6"/>
  <c r="I77" i="6"/>
  <c r="J77" i="6"/>
  <c r="K77" i="6"/>
  <c r="F77" i="6"/>
  <c r="G77" i="6"/>
  <c r="F87" i="6"/>
  <c r="G87" i="6"/>
  <c r="I87" i="6"/>
  <c r="J87" i="6"/>
  <c r="K87" i="6"/>
  <c r="J170" i="6"/>
  <c r="K170" i="6"/>
  <c r="G170" i="6"/>
  <c r="F170" i="6"/>
  <c r="I170" i="6"/>
  <c r="I125" i="6"/>
  <c r="J125" i="6"/>
  <c r="K125" i="6"/>
  <c r="F125" i="6"/>
  <c r="G125" i="6"/>
  <c r="F136" i="6"/>
  <c r="G136" i="6"/>
  <c r="I136" i="6"/>
  <c r="J136" i="6"/>
  <c r="K136" i="6"/>
  <c r="F211" i="6"/>
  <c r="G211" i="6"/>
  <c r="I211" i="6"/>
  <c r="K211" i="6"/>
  <c r="J211" i="6"/>
  <c r="I217" i="6"/>
  <c r="J217" i="6"/>
  <c r="K217" i="6"/>
  <c r="G217" i="6"/>
  <c r="F217" i="6"/>
  <c r="K214" i="6"/>
  <c r="F214" i="6"/>
  <c r="G214" i="6"/>
  <c r="I214" i="6"/>
  <c r="J214" i="6"/>
  <c r="G228" i="6"/>
  <c r="I228" i="6"/>
  <c r="J228" i="6"/>
  <c r="K228" i="6"/>
  <c r="F228" i="6"/>
  <c r="H98" i="6"/>
  <c r="K218" i="6"/>
  <c r="F218" i="6"/>
  <c r="G218" i="6"/>
  <c r="I218" i="6"/>
  <c r="J218" i="6"/>
  <c r="F95" i="6"/>
  <c r="G95" i="6"/>
  <c r="I95" i="6"/>
  <c r="J95" i="6"/>
  <c r="K95" i="6"/>
  <c r="F159" i="6"/>
  <c r="G159" i="6"/>
  <c r="I159" i="6"/>
  <c r="J159" i="6"/>
  <c r="K159" i="6"/>
  <c r="H111" i="6"/>
  <c r="F175" i="6"/>
  <c r="G175" i="6"/>
  <c r="I175" i="6"/>
  <c r="J175" i="6"/>
  <c r="K175" i="6"/>
  <c r="H185" i="6"/>
  <c r="I177" i="6"/>
  <c r="F177" i="6"/>
  <c r="J177" i="6"/>
  <c r="K177" i="6"/>
  <c r="G177" i="6"/>
  <c r="H208" i="6"/>
  <c r="G188" i="6"/>
  <c r="I188" i="6"/>
  <c r="J188" i="6"/>
  <c r="K188" i="6"/>
  <c r="F188" i="6"/>
  <c r="I201" i="6"/>
  <c r="J201" i="6"/>
  <c r="K201" i="6"/>
  <c r="G201" i="6"/>
  <c r="F201" i="6"/>
  <c r="H232" i="6"/>
  <c r="G212" i="6"/>
  <c r="I212" i="6"/>
  <c r="J212" i="6"/>
  <c r="K212" i="6"/>
  <c r="F212" i="6"/>
  <c r="I237" i="6"/>
  <c r="J237" i="6"/>
  <c r="K237" i="6"/>
  <c r="G237" i="6"/>
  <c r="F237" i="6"/>
  <c r="F219" i="6"/>
  <c r="G219" i="6"/>
  <c r="I219" i="6"/>
  <c r="K219" i="6"/>
  <c r="J219" i="6"/>
  <c r="F79" i="6"/>
  <c r="G79" i="6"/>
  <c r="I79" i="6"/>
  <c r="J79" i="6"/>
  <c r="K79" i="6"/>
  <c r="H173" i="6"/>
  <c r="I165" i="6"/>
  <c r="J165" i="6"/>
  <c r="K165" i="6"/>
  <c r="G165" i="6"/>
  <c r="F165" i="6"/>
  <c r="G176" i="6"/>
  <c r="F176" i="6"/>
  <c r="I176" i="6"/>
  <c r="J176" i="6"/>
  <c r="K176" i="6"/>
  <c r="I129" i="6"/>
  <c r="J129" i="6"/>
  <c r="K129" i="6"/>
  <c r="F129" i="6"/>
  <c r="G129" i="6"/>
  <c r="H160" i="6"/>
  <c r="F140" i="6"/>
  <c r="G140" i="6"/>
  <c r="I140" i="6"/>
  <c r="J140" i="6"/>
  <c r="K140" i="6"/>
  <c r="H202" i="6"/>
  <c r="J138" i="6"/>
  <c r="K138" i="6"/>
  <c r="F138" i="6"/>
  <c r="G138" i="6"/>
  <c r="I138" i="6"/>
  <c r="I93" i="6"/>
  <c r="J93" i="6"/>
  <c r="K93" i="6"/>
  <c r="F93" i="6"/>
  <c r="G93" i="6"/>
  <c r="F104" i="6"/>
  <c r="G104" i="6"/>
  <c r="I104" i="6"/>
  <c r="J104" i="6"/>
  <c r="K104" i="6"/>
  <c r="G184" i="6"/>
  <c r="I184" i="6"/>
  <c r="J184" i="6"/>
  <c r="K184" i="6"/>
  <c r="F184" i="6"/>
  <c r="I185" i="6"/>
  <c r="F185" i="6"/>
  <c r="J185" i="6"/>
  <c r="K185" i="6"/>
  <c r="G185" i="6"/>
  <c r="G196" i="6"/>
  <c r="I196" i="6"/>
  <c r="J196" i="6"/>
  <c r="K196" i="6"/>
  <c r="F196" i="6"/>
  <c r="F187" i="6"/>
  <c r="J187" i="6"/>
  <c r="G187" i="6"/>
  <c r="I187" i="6"/>
  <c r="K187" i="6"/>
  <c r="F163" i="6"/>
  <c r="G163" i="6"/>
  <c r="I163" i="6"/>
  <c r="J163" i="6"/>
  <c r="K163" i="6"/>
  <c r="I213" i="6"/>
  <c r="J213" i="6"/>
  <c r="K213" i="6"/>
  <c r="G213" i="6"/>
  <c r="F213" i="6"/>
  <c r="K198" i="6"/>
  <c r="F198" i="6"/>
  <c r="G198" i="6"/>
  <c r="I198" i="6"/>
  <c r="J198" i="6"/>
  <c r="G224" i="6"/>
  <c r="I224" i="6"/>
  <c r="J224" i="6"/>
  <c r="K224" i="6"/>
  <c r="F224" i="6"/>
  <c r="F135" i="6"/>
  <c r="G135" i="6"/>
  <c r="I135" i="6"/>
  <c r="J135" i="6"/>
  <c r="K135" i="6"/>
  <c r="K190" i="6"/>
  <c r="F190" i="6"/>
  <c r="G190" i="6"/>
  <c r="I190" i="6"/>
  <c r="J190" i="6"/>
  <c r="H153" i="6"/>
  <c r="I145" i="6"/>
  <c r="J145" i="6"/>
  <c r="K145" i="6"/>
  <c r="F145" i="6"/>
  <c r="G145" i="6"/>
  <c r="F156" i="6"/>
  <c r="G156" i="6"/>
  <c r="I156" i="6"/>
  <c r="K156" i="6"/>
  <c r="J156" i="6"/>
  <c r="F120" i="6"/>
  <c r="G120" i="6"/>
  <c r="I120" i="6"/>
  <c r="J120" i="6"/>
  <c r="K120" i="6"/>
  <c r="F123" i="6"/>
  <c r="G123" i="6"/>
  <c r="I123" i="6"/>
  <c r="J123" i="6"/>
  <c r="K123" i="6"/>
  <c r="I169" i="6"/>
  <c r="J169" i="6"/>
  <c r="K169" i="6"/>
  <c r="F169" i="6"/>
  <c r="G169" i="6"/>
  <c r="H200" i="6"/>
  <c r="G180" i="6"/>
  <c r="I180" i="6"/>
  <c r="J180" i="6"/>
  <c r="K180" i="6"/>
  <c r="F180" i="6"/>
  <c r="I141" i="6"/>
  <c r="J141" i="6"/>
  <c r="K141" i="6"/>
  <c r="F141" i="6"/>
  <c r="G141" i="6"/>
  <c r="F99" i="6"/>
  <c r="G99" i="6"/>
  <c r="I99" i="6"/>
  <c r="J99" i="6"/>
  <c r="K99" i="6"/>
  <c r="K178" i="6"/>
  <c r="F178" i="6"/>
  <c r="G178" i="6"/>
  <c r="I178" i="6"/>
  <c r="J178" i="6"/>
  <c r="I133" i="6"/>
  <c r="J133" i="6"/>
  <c r="K133" i="6"/>
  <c r="F133" i="6"/>
  <c r="G133" i="6"/>
  <c r="H164" i="6"/>
  <c r="F144" i="6"/>
  <c r="G144" i="6"/>
  <c r="I144" i="6"/>
  <c r="J144" i="6"/>
  <c r="K144" i="6"/>
  <c r="K174" i="6"/>
  <c r="I174" i="6"/>
  <c r="J174" i="6"/>
  <c r="F174" i="6"/>
  <c r="G174" i="6"/>
  <c r="I97" i="6"/>
  <c r="J97" i="6"/>
  <c r="K97" i="6"/>
  <c r="F97" i="6"/>
  <c r="G97" i="6"/>
  <c r="H128" i="6"/>
  <c r="F108" i="6"/>
  <c r="G108" i="6"/>
  <c r="I108" i="6"/>
  <c r="J108" i="6"/>
  <c r="K108" i="6"/>
  <c r="F152" i="6"/>
  <c r="G152" i="6"/>
  <c r="I152" i="6"/>
  <c r="J152" i="6"/>
  <c r="K152" i="6"/>
  <c r="J106" i="6"/>
  <c r="K106" i="6"/>
  <c r="F106" i="6"/>
  <c r="G106" i="6"/>
  <c r="I106" i="6"/>
  <c r="F72" i="6"/>
  <c r="G72" i="6"/>
  <c r="I72" i="6"/>
  <c r="J72" i="6"/>
  <c r="K72" i="6"/>
  <c r="F195" i="6"/>
  <c r="G195" i="6"/>
  <c r="I195" i="6"/>
  <c r="K195" i="6"/>
  <c r="J195" i="6"/>
  <c r="F231" i="6"/>
  <c r="G231" i="6"/>
  <c r="I231" i="6"/>
  <c r="K231" i="6"/>
  <c r="J231" i="6"/>
  <c r="I153" i="6"/>
  <c r="J153" i="6"/>
  <c r="K153" i="6"/>
  <c r="F153" i="6"/>
  <c r="G153" i="6"/>
  <c r="F164" i="6"/>
  <c r="G164" i="6"/>
  <c r="I164" i="6"/>
  <c r="K164" i="6"/>
  <c r="J164" i="6"/>
  <c r="I173" i="6"/>
  <c r="J173" i="6"/>
  <c r="F173" i="6"/>
  <c r="G173" i="6"/>
  <c r="K173" i="6"/>
  <c r="F199" i="6"/>
  <c r="G199" i="6"/>
  <c r="I199" i="6"/>
  <c r="K199" i="6"/>
  <c r="J199" i="6"/>
  <c r="I181" i="6"/>
  <c r="J181" i="6"/>
  <c r="K181" i="6"/>
  <c r="F181" i="6"/>
  <c r="G181" i="6"/>
  <c r="G192" i="6"/>
  <c r="I192" i="6"/>
  <c r="J192" i="6"/>
  <c r="K192" i="6"/>
  <c r="F192" i="6"/>
  <c r="J158" i="6"/>
  <c r="K158" i="6"/>
  <c r="G158" i="6"/>
  <c r="I158" i="6"/>
  <c r="F158" i="6"/>
  <c r="I113" i="6"/>
  <c r="J113" i="6"/>
  <c r="K113" i="6"/>
  <c r="F113" i="6"/>
  <c r="G113" i="6"/>
  <c r="F124" i="6"/>
  <c r="G124" i="6"/>
  <c r="I124" i="6"/>
  <c r="J124" i="6"/>
  <c r="K124" i="6"/>
  <c r="K182" i="6"/>
  <c r="F182" i="6"/>
  <c r="G182" i="6"/>
  <c r="I182" i="6"/>
  <c r="J182" i="6"/>
  <c r="I137" i="6"/>
  <c r="J137" i="6"/>
  <c r="K137" i="6"/>
  <c r="G137" i="6"/>
  <c r="F137" i="6"/>
  <c r="F148" i="6"/>
  <c r="G148" i="6"/>
  <c r="I148" i="6"/>
  <c r="J148" i="6"/>
  <c r="K148" i="6"/>
  <c r="F171" i="6"/>
  <c r="G171" i="6"/>
  <c r="I171" i="6"/>
  <c r="J171" i="6"/>
  <c r="K171" i="6"/>
  <c r="J146" i="6"/>
  <c r="K146" i="6"/>
  <c r="F146" i="6"/>
  <c r="G146" i="6"/>
  <c r="I146" i="6"/>
  <c r="I101" i="6"/>
  <c r="J101" i="6"/>
  <c r="K101" i="6"/>
  <c r="F101" i="6"/>
  <c r="G101" i="6"/>
  <c r="F112" i="6"/>
  <c r="G112" i="6"/>
  <c r="I112" i="6"/>
  <c r="J112" i="6"/>
  <c r="K112" i="6"/>
  <c r="J110" i="6"/>
  <c r="K110" i="6"/>
  <c r="F110" i="6"/>
  <c r="G110" i="6"/>
  <c r="I110" i="6"/>
  <c r="I65" i="6"/>
  <c r="J65" i="6"/>
  <c r="K65" i="6"/>
  <c r="F65" i="6"/>
  <c r="G65" i="6"/>
  <c r="F76" i="6"/>
  <c r="G76" i="6"/>
  <c r="I76" i="6"/>
  <c r="J76" i="6"/>
  <c r="K76" i="6"/>
  <c r="F91" i="6"/>
  <c r="G91" i="6"/>
  <c r="I91" i="6"/>
  <c r="J91" i="6"/>
  <c r="K91" i="6"/>
  <c r="J74" i="6"/>
  <c r="K74" i="6"/>
  <c r="F74" i="6"/>
  <c r="G74" i="6"/>
  <c r="I74" i="6"/>
  <c r="K210" i="6"/>
  <c r="F210" i="6"/>
  <c r="G210" i="6"/>
  <c r="I210" i="6"/>
  <c r="J210" i="6"/>
  <c r="I121" i="6"/>
  <c r="J121" i="6"/>
  <c r="K121" i="6"/>
  <c r="F121" i="6"/>
  <c r="G121" i="6"/>
  <c r="F132" i="6"/>
  <c r="G132" i="6"/>
  <c r="I132" i="6"/>
  <c r="J132" i="6"/>
  <c r="K132" i="6"/>
  <c r="F71" i="6"/>
  <c r="G71" i="6"/>
  <c r="I71" i="6"/>
  <c r="J71" i="6"/>
  <c r="K71" i="6"/>
  <c r="F147" i="6"/>
  <c r="G147" i="6"/>
  <c r="I147" i="6"/>
  <c r="K147" i="6"/>
  <c r="J147" i="6"/>
  <c r="K202" i="6"/>
  <c r="F202" i="6"/>
  <c r="G202" i="6"/>
  <c r="I202" i="6"/>
  <c r="J202" i="6"/>
  <c r="I149" i="6"/>
  <c r="J149" i="6"/>
  <c r="K149" i="6"/>
  <c r="F149" i="6"/>
  <c r="G149" i="6"/>
  <c r="F160" i="6"/>
  <c r="G160" i="6"/>
  <c r="I160" i="6"/>
  <c r="K160" i="6"/>
  <c r="J160" i="6"/>
  <c r="F151" i="6"/>
  <c r="G151" i="6"/>
  <c r="I151" i="6"/>
  <c r="J151" i="6"/>
  <c r="K151" i="6"/>
  <c r="J126" i="6"/>
  <c r="K126" i="6"/>
  <c r="F126" i="6"/>
  <c r="G126" i="6"/>
  <c r="I126" i="6"/>
  <c r="H89" i="6"/>
  <c r="I81" i="6"/>
  <c r="J81" i="6"/>
  <c r="K81" i="6"/>
  <c r="F81" i="6"/>
  <c r="G81" i="6"/>
  <c r="H112" i="6"/>
  <c r="F92" i="6"/>
  <c r="G92" i="6"/>
  <c r="I92" i="6"/>
  <c r="J92" i="6"/>
  <c r="K92" i="6"/>
  <c r="J150" i="6"/>
  <c r="K150" i="6"/>
  <c r="F150" i="6"/>
  <c r="G150" i="6"/>
  <c r="I150" i="6"/>
  <c r="H113" i="6"/>
  <c r="I105" i="6"/>
  <c r="J105" i="6"/>
  <c r="K105" i="6"/>
  <c r="G105" i="6"/>
  <c r="F105" i="6"/>
  <c r="H136" i="6"/>
  <c r="F116" i="6"/>
  <c r="G116" i="6"/>
  <c r="I116" i="6"/>
  <c r="J116" i="6"/>
  <c r="K116" i="6"/>
  <c r="J114" i="6"/>
  <c r="K114" i="6"/>
  <c r="F114" i="6"/>
  <c r="G114" i="6"/>
  <c r="I114" i="6"/>
  <c r="I69" i="6"/>
  <c r="J69" i="6"/>
  <c r="K69" i="6"/>
  <c r="F69" i="6"/>
  <c r="G69" i="6"/>
  <c r="H100" i="6"/>
  <c r="F80" i="6"/>
  <c r="G80" i="6"/>
  <c r="I80" i="6"/>
  <c r="J80" i="6"/>
  <c r="K80" i="6"/>
  <c r="J78" i="6"/>
  <c r="K78" i="6"/>
  <c r="F78" i="6"/>
  <c r="G78" i="6"/>
  <c r="I78" i="6"/>
  <c r="H91" i="6"/>
  <c r="H64" i="6"/>
  <c r="F119" i="6"/>
  <c r="G119" i="6"/>
  <c r="I119" i="6"/>
  <c r="J119" i="6"/>
  <c r="K119" i="6"/>
  <c r="F235" i="6"/>
  <c r="G235" i="6"/>
  <c r="I235" i="6"/>
  <c r="K235" i="6"/>
  <c r="J235" i="6"/>
  <c r="F75" i="6"/>
  <c r="G75" i="6"/>
  <c r="I75" i="6"/>
  <c r="J75" i="6"/>
  <c r="K75" i="6"/>
  <c r="F111" i="6"/>
  <c r="G111" i="6"/>
  <c r="I111" i="6"/>
  <c r="J111" i="6"/>
  <c r="K111" i="6"/>
  <c r="F203" i="6"/>
  <c r="G203" i="6"/>
  <c r="I203" i="6"/>
  <c r="K203" i="6"/>
  <c r="J203" i="6"/>
  <c r="F67" i="6"/>
  <c r="G67" i="6"/>
  <c r="I67" i="6"/>
  <c r="J67" i="6"/>
  <c r="K67" i="6"/>
  <c r="J166" i="6"/>
  <c r="K166" i="6"/>
  <c r="G166" i="6"/>
  <c r="F166" i="6"/>
  <c r="I166" i="6"/>
  <c r="I89" i="6"/>
  <c r="J89" i="6"/>
  <c r="K89" i="6"/>
  <c r="G89" i="6"/>
  <c r="F89" i="6"/>
  <c r="F100" i="6"/>
  <c r="G100" i="6"/>
  <c r="I100" i="6"/>
  <c r="J100" i="6"/>
  <c r="K100" i="6"/>
  <c r="J162" i="6"/>
  <c r="K162" i="6"/>
  <c r="G162" i="6"/>
  <c r="F162" i="6"/>
  <c r="I162" i="6"/>
  <c r="I117" i="6"/>
  <c r="J117" i="6"/>
  <c r="K117" i="6"/>
  <c r="F117" i="6"/>
  <c r="G117" i="6"/>
  <c r="F128" i="6"/>
  <c r="G128" i="6"/>
  <c r="I128" i="6"/>
  <c r="J128" i="6"/>
  <c r="K128" i="6"/>
  <c r="K206" i="6"/>
  <c r="F206" i="6"/>
  <c r="G206" i="6"/>
  <c r="I206" i="6"/>
  <c r="J206" i="6"/>
  <c r="J94" i="6"/>
  <c r="K94" i="6"/>
  <c r="F94" i="6"/>
  <c r="G94" i="6"/>
  <c r="I94" i="6"/>
  <c r="J118" i="6"/>
  <c r="K118" i="6"/>
  <c r="F118" i="6"/>
  <c r="G118" i="6"/>
  <c r="I118" i="6"/>
  <c r="I73" i="6"/>
  <c r="J73" i="6"/>
  <c r="K73" i="6"/>
  <c r="G73" i="6"/>
  <c r="F73" i="6"/>
  <c r="F84" i="6"/>
  <c r="G84" i="6"/>
  <c r="I84" i="6"/>
  <c r="J84" i="6"/>
  <c r="K84" i="6"/>
  <c r="F88" i="6"/>
  <c r="G88" i="6"/>
  <c r="I88" i="6"/>
  <c r="J88" i="6"/>
  <c r="K88" i="6"/>
  <c r="J82" i="6"/>
  <c r="K82" i="6"/>
  <c r="F82" i="6"/>
  <c r="G82" i="6"/>
  <c r="I82" i="6"/>
  <c r="F115" i="6"/>
  <c r="G115" i="6"/>
  <c r="I115" i="6"/>
  <c r="K115" i="6"/>
  <c r="J115" i="6"/>
  <c r="F127" i="6"/>
  <c r="G127" i="6"/>
  <c r="I127" i="6"/>
  <c r="J127" i="6"/>
  <c r="K127" i="6"/>
  <c r="F223" i="6"/>
  <c r="G223" i="6"/>
  <c r="I223" i="6"/>
  <c r="K223" i="6"/>
  <c r="J223" i="6"/>
  <c r="J142" i="6"/>
  <c r="K142" i="6"/>
  <c r="F142" i="6"/>
  <c r="G142" i="6"/>
  <c r="I142" i="6"/>
  <c r="I221" i="6"/>
  <c r="J221" i="6"/>
  <c r="K221" i="6"/>
  <c r="G221" i="6"/>
  <c r="F221" i="6"/>
  <c r="K230" i="6"/>
  <c r="F230" i="6"/>
  <c r="G230" i="6"/>
  <c r="I230" i="6"/>
  <c r="J230" i="6"/>
  <c r="G232" i="6"/>
  <c r="I232" i="6"/>
  <c r="J232" i="6"/>
  <c r="K232" i="6"/>
  <c r="F232" i="6"/>
  <c r="J90" i="6"/>
  <c r="K90" i="6"/>
  <c r="F90" i="6"/>
  <c r="G90" i="6"/>
  <c r="I90" i="6"/>
  <c r="J134" i="6"/>
  <c r="K134" i="6"/>
  <c r="F134" i="6"/>
  <c r="G134" i="6"/>
  <c r="I134" i="6"/>
  <c r="F68" i="6"/>
  <c r="G68" i="6"/>
  <c r="I68" i="6"/>
  <c r="J68" i="6"/>
  <c r="K68" i="6"/>
  <c r="G216" i="6"/>
  <c r="I216" i="6"/>
  <c r="J216" i="6"/>
  <c r="K216" i="6"/>
  <c r="F216" i="6"/>
  <c r="J130" i="6"/>
  <c r="K130" i="6"/>
  <c r="F130" i="6"/>
  <c r="G130" i="6"/>
  <c r="I130" i="6"/>
  <c r="I85" i="6"/>
  <c r="J85" i="6"/>
  <c r="K85" i="6"/>
  <c r="F85" i="6"/>
  <c r="G85" i="6"/>
  <c r="F96" i="6"/>
  <c r="G96" i="6"/>
  <c r="I96" i="6"/>
  <c r="J96" i="6"/>
  <c r="K96" i="6"/>
  <c r="I205" i="6"/>
  <c r="J205" i="6"/>
  <c r="K205" i="6"/>
  <c r="G205" i="6"/>
  <c r="F205" i="6"/>
  <c r="F207" i="6"/>
  <c r="G207" i="6"/>
  <c r="I207" i="6"/>
  <c r="K207" i="6"/>
  <c r="J207" i="6"/>
  <c r="F191" i="6"/>
  <c r="G191" i="6"/>
  <c r="I191" i="6"/>
  <c r="K191" i="6"/>
  <c r="J191" i="6"/>
  <c r="K186" i="6"/>
  <c r="F186" i="6"/>
  <c r="G186" i="6"/>
  <c r="I186" i="6"/>
  <c r="J186" i="6"/>
  <c r="J86" i="6"/>
  <c r="K86" i="6"/>
  <c r="F86" i="6"/>
  <c r="G86" i="6"/>
  <c r="I86" i="6"/>
  <c r="F143" i="6"/>
  <c r="G143" i="6"/>
  <c r="I143" i="6"/>
  <c r="J143" i="6"/>
  <c r="K143" i="6"/>
  <c r="F139" i="6"/>
  <c r="G139" i="6"/>
  <c r="I139" i="6"/>
  <c r="J139" i="6"/>
  <c r="K139" i="6"/>
  <c r="I225" i="6"/>
  <c r="J225" i="6"/>
  <c r="K225" i="6"/>
  <c r="G225" i="6"/>
  <c r="F225" i="6"/>
  <c r="K238" i="6"/>
  <c r="F238" i="6"/>
  <c r="G238" i="6"/>
  <c r="I238" i="6"/>
  <c r="J238" i="6"/>
  <c r="G236" i="6"/>
  <c r="I236" i="6"/>
  <c r="J236" i="6"/>
  <c r="K236" i="6"/>
  <c r="F236" i="6"/>
  <c r="I189" i="6"/>
  <c r="J189" i="6"/>
  <c r="K189" i="6"/>
  <c r="G189" i="6"/>
  <c r="F189" i="6"/>
  <c r="G200" i="6"/>
  <c r="I200" i="6"/>
  <c r="J200" i="6"/>
  <c r="K200" i="6"/>
  <c r="F200" i="6"/>
  <c r="J102" i="6"/>
  <c r="K102" i="6"/>
  <c r="F102" i="6"/>
  <c r="G102" i="6"/>
  <c r="I102" i="6"/>
  <c r="F239" i="6"/>
  <c r="G239" i="6"/>
  <c r="I239" i="6"/>
  <c r="K239" i="6"/>
  <c r="J239" i="6"/>
  <c r="J98" i="6"/>
  <c r="K98" i="6"/>
  <c r="F98" i="6"/>
  <c r="G98" i="6"/>
  <c r="I98" i="6"/>
  <c r="F64" i="6"/>
  <c r="G64" i="6"/>
  <c r="I64" i="6"/>
  <c r="J64" i="6"/>
  <c r="K64" i="6"/>
  <c r="D39" i="6"/>
  <c r="D41" i="6"/>
  <c r="N75" i="6" a="1"/>
  <c r="Y131" i="6" a="1"/>
  <c r="Y72" i="6" a="1"/>
  <c r="Y75" i="6" a="1"/>
  <c r="N182" i="6" a="1"/>
  <c r="Y225" i="6" a="1"/>
  <c r="Y176" i="6" a="1"/>
  <c r="Y238" i="6" a="1"/>
  <c r="Y78" i="6" a="1"/>
  <c r="Y96" i="6" a="1"/>
  <c r="Y122" i="6" a="1"/>
  <c r="N157" i="6" a="1"/>
  <c r="N172" i="6" a="1"/>
  <c r="Y71" i="6" a="1"/>
  <c r="Y162" i="6" a="1"/>
  <c r="N196" i="6" a="1"/>
  <c r="N190" i="6" a="1"/>
  <c r="N213" i="6" a="1"/>
  <c r="Y200" i="6" a="1"/>
  <c r="N141" i="6" a="1"/>
  <c r="Y130" i="6" a="1"/>
  <c r="N219" i="6" a="1"/>
  <c r="N85" i="6" a="1"/>
  <c r="N113" i="6" a="1"/>
  <c r="Y209" i="6" a="1"/>
  <c r="Y226" i="6" a="1"/>
  <c r="N104" i="6" a="1"/>
  <c r="N202" i="6" a="1"/>
  <c r="Y237" i="6" a="1"/>
  <c r="Y93" i="6" a="1"/>
  <c r="N77" i="6" a="1"/>
  <c r="N102" i="6" a="1"/>
  <c r="N158" i="6" a="1"/>
  <c r="N189" i="6" a="1"/>
  <c r="N101" i="6" a="1"/>
  <c r="N153" i="6" a="1"/>
  <c r="Y182" i="6" a="1"/>
  <c r="N146" i="6" a="1"/>
  <c r="Y173" i="6" a="1"/>
  <c r="N239" i="6" a="1"/>
  <c r="Y117" i="6" a="1"/>
  <c r="N199" i="6" a="1"/>
  <c r="Y153" i="6" a="1"/>
  <c r="N183" i="6" a="1"/>
  <c r="Y76" i="6" a="1"/>
  <c r="Y207" i="6" a="1"/>
  <c r="N71" i="6" a="1"/>
  <c r="N110" i="6" a="1"/>
  <c r="N100" i="6" a="1"/>
  <c r="Y216" i="6" a="1"/>
  <c r="N230" i="6" a="1"/>
  <c r="Y206" i="6" a="1"/>
  <c r="N143" i="6" a="1"/>
  <c r="Y73" i="6" a="1"/>
  <c r="N220" i="6" a="1"/>
  <c r="N161" i="6" a="1"/>
  <c r="N109" i="6" a="1"/>
  <c r="N235" i="6" a="1"/>
  <c r="N81" i="6" a="1"/>
  <c r="Y81" i="6" a="1"/>
  <c r="Y193" i="6" a="1"/>
  <c r="N227" i="6" a="1"/>
  <c r="Y88" i="6" a="1"/>
  <c r="Y106" i="6" a="1"/>
  <c r="Y124" i="6" a="1"/>
  <c r="Y177" i="6" a="1"/>
  <c r="N116" i="6" a="1"/>
  <c r="Y86" i="6" a="1"/>
  <c r="N224" i="6" a="1"/>
  <c r="N133" i="6" a="1"/>
  <c r="Y220" i="6" a="1"/>
  <c r="N233" i="6" a="1"/>
  <c r="Y201" i="6" a="1"/>
  <c r="N130" i="6" a="1"/>
  <c r="Y184" i="6" a="1"/>
  <c r="Y91" i="6" a="1"/>
  <c r="N78" i="6" a="1"/>
  <c r="Y85" i="6" a="1"/>
  <c r="Y92" i="6" a="1"/>
  <c r="Y99" i="6" a="1"/>
  <c r="N69" i="6" a="1"/>
  <c r="N178" i="6" a="1"/>
  <c r="Y84" i="6" a="1"/>
  <c r="Y158" i="6" a="1"/>
  <c r="N135" i="6" a="1"/>
  <c r="Y235" i="6" a="1"/>
  <c r="N128" i="6" a="1"/>
  <c r="Y178" i="6" a="1"/>
  <c r="N179" i="6" a="1"/>
  <c r="N84" i="6" a="1"/>
  <c r="N155" i="6" a="1"/>
  <c r="Y101" i="6" a="1"/>
  <c r="N204" i="6" a="1"/>
  <c r="N188" i="6" a="1"/>
  <c r="Y110" i="6" a="1"/>
  <c r="Y227" i="6" a="1"/>
  <c r="N138" i="6" a="1"/>
  <c r="Y198" i="6" a="1"/>
  <c r="Y179" i="6" a="1"/>
  <c r="Y224" i="6" a="1"/>
  <c r="N87" i="6" a="1"/>
  <c r="Y155" i="6" a="1"/>
  <c r="N191" i="6" a="1"/>
  <c r="N63" i="6" a="1"/>
  <c r="Y192" i="6" a="1"/>
  <c r="Y232" i="6" a="1"/>
  <c r="Y107" i="6" a="1"/>
  <c r="N120" i="6" a="1"/>
  <c r="N119" i="6" a="1"/>
  <c r="Y187" i="6" a="1"/>
  <c r="Y129" i="6" a="1"/>
  <c r="N90" i="6" a="1"/>
  <c r="Y105" i="6" a="1"/>
  <c r="N209" i="6" a="1"/>
  <c r="Y142" i="6" a="1"/>
  <c r="N163" i="6" a="1"/>
  <c r="Y228" i="6" a="1"/>
  <c r="N89" i="6" a="1"/>
  <c r="N238" i="6" a="1"/>
  <c r="Y145" i="6" a="1"/>
  <c r="Y95" i="6" a="1"/>
  <c r="Y214" i="6" a="1"/>
  <c r="N177" i="6" a="1"/>
  <c r="N194" i="6" a="1"/>
  <c r="Y236" i="6" a="1"/>
  <c r="N144" i="6" a="1"/>
  <c r="N217" i="6" a="1"/>
  <c r="N192" i="6" a="1"/>
  <c r="Y126" i="6" a="1"/>
  <c r="N118" i="6" a="1"/>
  <c r="Y79" i="6" a="1"/>
  <c r="N111" i="6" a="1"/>
  <c r="Y215" i="6" a="1"/>
  <c r="Y123" i="6" a="1"/>
  <c r="N193" i="6" a="1"/>
  <c r="Y90" i="6" a="1"/>
  <c r="N173" i="6" a="1"/>
  <c r="N187" i="6" a="1"/>
  <c r="Y102" i="6" a="1"/>
  <c r="Y233" i="6" a="1"/>
  <c r="N164" i="6" a="1"/>
  <c r="N108" i="6" a="1"/>
  <c r="Y150" i="6" a="1"/>
  <c r="N181" i="6" a="1"/>
  <c r="N125" i="6" a="1"/>
  <c r="N112" i="6" a="1"/>
  <c r="N80" i="6" a="1"/>
  <c r="N107" i="6" a="1"/>
  <c r="N160" i="6" a="1"/>
  <c r="Y111" i="6" a="1"/>
  <c r="N166" i="6" a="1"/>
  <c r="Y100" i="6" a="1"/>
  <c r="N176" i="6" a="1"/>
  <c r="N210" i="6" a="1"/>
  <c r="Y65" i="6" a="1"/>
  <c r="Y148" i="6" a="1"/>
  <c r="N152" i="6" a="1"/>
  <c r="Y189" i="6" a="1"/>
  <c r="N117" i="6" a="1"/>
  <c r="Y230" i="6" a="1"/>
  <c r="N95" i="6" a="1"/>
  <c r="Y125" i="6" a="1"/>
  <c r="Y154" i="6" a="1"/>
  <c r="Y113" i="6" a="1"/>
  <c r="N195" i="6" a="1"/>
  <c r="N229" i="6" a="1"/>
  <c r="N91" i="6" a="1"/>
  <c r="Y175" i="6" a="1"/>
  <c r="N140" i="6" a="1"/>
  <c r="N168" i="6" a="1"/>
  <c r="N150" i="6" a="1"/>
  <c r="Y121" i="6" a="1"/>
  <c r="N92" i="6" a="1"/>
  <c r="Y70" i="6" a="1"/>
  <c r="Y218" i="6" a="1"/>
  <c r="Y115" i="6" a="1"/>
  <c r="Y143" i="6" a="1"/>
  <c r="Y165" i="6" a="1"/>
  <c r="Y152" i="6" a="1"/>
  <c r="N186" i="6" a="1"/>
  <c r="Y147" i="6" a="1"/>
  <c r="N82" i="6" a="1"/>
  <c r="N205" i="6" a="1"/>
  <c r="Y197" i="6" a="1"/>
  <c r="N127" i="6" a="1"/>
  <c r="N72" i="6" a="1"/>
  <c r="Y149" i="6" a="1"/>
  <c r="Y231" i="6" a="1"/>
  <c r="N169" i="6" a="1"/>
  <c r="N99" i="6" a="1"/>
  <c r="N134" i="6" a="1"/>
  <c r="Y221" i="6" a="1"/>
  <c r="Y128" i="6" a="1"/>
  <c r="Y132" i="6" a="1"/>
  <c r="Y181" i="6" a="1"/>
  <c r="N123" i="6" a="1"/>
  <c r="N226" i="6" a="1"/>
  <c r="Y103" i="6" a="1"/>
  <c r="N208" i="6" a="1"/>
  <c r="Y141" i="6" a="1"/>
  <c r="N65" i="6" a="1"/>
  <c r="Y118" i="6" a="1"/>
  <c r="N198" i="6" a="1"/>
  <c r="Y188" i="6" a="1"/>
  <c r="Y219" i="6" a="1"/>
  <c r="N221" i="6" a="1"/>
  <c r="Y87" i="6" a="1"/>
  <c r="Y157" i="6" a="1"/>
  <c r="N93" i="6" a="1"/>
  <c r="Y116" i="6" a="1"/>
  <c r="Y166" i="6" a="1"/>
  <c r="Y68" i="6" a="1"/>
  <c r="Y144" i="6" a="1"/>
  <c r="Y159" i="6" a="1"/>
  <c r="Y229" i="6" a="1"/>
  <c r="Y104" i="6" a="1"/>
  <c r="Y171" i="6" a="1"/>
  <c r="Y133" i="6" a="1"/>
  <c r="Y190" i="6" a="1"/>
  <c r="Y180" i="6" a="1"/>
  <c r="N228" i="6" a="1"/>
  <c r="N200" i="6" a="1"/>
  <c r="Y240" i="6" a="1"/>
  <c r="Y217" i="6" a="1"/>
  <c r="Y203" i="6" a="1"/>
  <c r="N212" i="6" a="1"/>
  <c r="N131" i="6" a="1"/>
  <c r="N162" i="6" a="1"/>
  <c r="Y64" i="6" a="1"/>
  <c r="N206" i="6" a="1"/>
  <c r="N97" i="6" a="1"/>
  <c r="Y134" i="6" a="1"/>
  <c r="N203" i="6" a="1"/>
  <c r="N88" i="6" a="1"/>
  <c r="N156" i="6" a="1"/>
  <c r="Y151" i="6" a="1"/>
  <c r="N79" i="6" a="1"/>
  <c r="N159" i="6" a="1"/>
  <c r="Y94" i="6" a="1"/>
  <c r="Y63" i="6" a="1"/>
  <c r="Y167" i="6" a="1"/>
  <c r="Y174" i="6" a="1"/>
  <c r="Y109" i="6" a="1"/>
  <c r="N126" i="6" a="1"/>
  <c r="Y127" i="6" a="1"/>
  <c r="Y82" i="6" a="1"/>
  <c r="N94" i="6" a="1"/>
  <c r="Y194" i="6" a="1"/>
  <c r="Y69" i="6" a="1"/>
  <c r="Y196" i="6" a="1"/>
  <c r="Y222" i="6" a="1"/>
  <c r="N180" i="6" a="1"/>
  <c r="N106" i="6" a="1"/>
  <c r="N103" i="6" a="1"/>
  <c r="Y89" i="6" a="1"/>
  <c r="Y168" i="6" a="1"/>
  <c r="N170" i="6" a="1"/>
  <c r="N145" i="6" a="1"/>
  <c r="N174" i="6" a="1"/>
  <c r="Y191" i="6" a="1"/>
  <c r="N225" i="6" a="1"/>
  <c r="N64" i="6" a="1"/>
  <c r="Y97" i="6" a="1"/>
  <c r="N86" i="6" a="1"/>
  <c r="Y98" i="6" a="1"/>
  <c r="N207" i="6" a="1"/>
  <c r="N151" i="6" a="1"/>
  <c r="N96" i="6" a="1"/>
  <c r="Y108" i="6" a="1"/>
  <c r="Y212" i="6" a="1"/>
  <c r="Y195" i="6" a="1"/>
  <c r="N129" i="6" a="1"/>
  <c r="N83" i="6" a="1"/>
  <c r="Y112" i="6" a="1"/>
  <c r="N201" i="6" a="1"/>
  <c r="Y163" i="6" a="1"/>
  <c r="N70" i="6" a="1"/>
  <c r="N147" i="6" a="1"/>
  <c r="Y170" i="6" a="1"/>
  <c r="N214" i="6" a="1"/>
  <c r="N137" i="6" a="1"/>
  <c r="N132" i="6" a="1"/>
  <c r="Y146" i="6" a="1"/>
  <c r="Y77" i="6" a="1"/>
  <c r="Y199" i="6" a="1"/>
  <c r="N241" i="6" a="1"/>
  <c r="Y139" i="6" a="1"/>
  <c r="Y210" i="6" a="1"/>
  <c r="Y208" i="6" a="1"/>
  <c r="N175" i="6" a="1"/>
  <c r="N165" i="6" a="1"/>
  <c r="N114" i="6" a="1"/>
  <c r="N184" i="6" a="1"/>
  <c r="N223" i="6" a="1"/>
  <c r="Y80" i="6" a="1"/>
  <c r="Y183" i="6" a="1"/>
  <c r="Y83" i="6" a="1"/>
  <c r="Y137" i="6" a="1"/>
  <c r="N197" i="6" a="1"/>
  <c r="N149" i="6" a="1"/>
  <c r="Y172" i="6" a="1"/>
  <c r="N98" i="6" a="1"/>
  <c r="N73" i="6" a="1"/>
  <c r="N167" i="6" a="1"/>
  <c r="Y169" i="6" a="1"/>
  <c r="N171" i="6" a="1"/>
  <c r="N185" i="6" a="1"/>
  <c r="N139" i="6" a="1"/>
  <c r="Y204" i="6" a="1"/>
  <c r="N234" i="6" a="1"/>
  <c r="Y185" i="6" a="1"/>
  <c r="N122" i="6" a="1"/>
  <c r="Y66" i="6" a="1"/>
  <c r="N148" i="6" a="1"/>
  <c r="N236" i="6" a="1"/>
  <c r="Y67" i="6" a="1"/>
  <c r="Y239" i="6" a="1"/>
  <c r="Y119" i="6" a="1"/>
  <c r="Y202" i="6" a="1"/>
  <c r="N136" i="6" a="1"/>
  <c r="Y140" i="6" a="1"/>
  <c r="Y74" i="6" a="1"/>
  <c r="Y223" i="6" a="1"/>
  <c r="N240" i="6" a="1"/>
  <c r="N124" i="6" a="1"/>
  <c r="Y241" i="6" a="1"/>
  <c r="N218" i="6" a="1"/>
  <c r="N121" i="6" a="1"/>
  <c r="Y136" i="6" a="1"/>
  <c r="Y114" i="6" a="1"/>
  <c r="Y156" i="6" a="1"/>
  <c r="N216" i="6" a="1"/>
  <c r="N66" i="6" a="1"/>
  <c r="Y120" i="6" a="1"/>
  <c r="Y138" i="6" a="1"/>
  <c r="N215" i="6" a="1"/>
  <c r="Y186" i="6" a="1"/>
  <c r="Y205" i="6" a="1"/>
  <c r="N115" i="6" a="1"/>
  <c r="N67" i="6" a="1"/>
  <c r="N68" i="6" a="1"/>
  <c r="N74" i="6" a="1"/>
  <c r="Y211" i="6" a="1"/>
  <c r="N142" i="6" a="1"/>
  <c r="Y164" i="6" a="1"/>
  <c r="N154" i="6" a="1"/>
  <c r="N237" i="6" a="1"/>
  <c r="Y160" i="6" a="1"/>
  <c r="N232" i="6" a="1"/>
  <c r="N231" i="6" a="1"/>
  <c r="N76" i="6" a="1"/>
  <c r="N211" i="6" a="1"/>
  <c r="Y234" i="6" a="1"/>
  <c r="N222" i="6" a="1"/>
  <c r="Y213" i="6" a="1"/>
  <c r="Y161" i="6" a="1"/>
  <c r="Y135" i="6" a="1"/>
  <c r="N105" i="6" a="1"/>
  <c r="N205" i="6" l="1"/>
  <c r="N147" i="6"/>
  <c r="N164" i="6"/>
  <c r="N66" i="6"/>
  <c r="Y216" i="6"/>
  <c r="Y69" i="6"/>
  <c r="Y180" i="6"/>
  <c r="Y236" i="6"/>
  <c r="N151" i="6"/>
  <c r="N192" i="6"/>
  <c r="N178" i="6"/>
  <c r="N196" i="6"/>
  <c r="N211" i="6"/>
  <c r="N215" i="6"/>
  <c r="N67" i="6"/>
  <c r="N81" i="6"/>
  <c r="Y100" i="6"/>
  <c r="Y203" i="6"/>
  <c r="Y123" i="6"/>
  <c r="Y182" i="6"/>
  <c r="N128" i="6"/>
  <c r="Y160" i="6"/>
  <c r="Y205" i="6"/>
  <c r="N110" i="6"/>
  <c r="Y188" i="6"/>
  <c r="N129" i="6"/>
  <c r="Y132" i="6"/>
  <c r="N125" i="6"/>
  <c r="Y164" i="6"/>
  <c r="Y90" i="6"/>
  <c r="Y71" i="6"/>
  <c r="N206" i="6"/>
  <c r="N160" i="6"/>
  <c r="N181" i="6"/>
  <c r="N185" i="6"/>
  <c r="N175" i="6"/>
  <c r="N197" i="6"/>
  <c r="N155" i="6"/>
  <c r="N78" i="6"/>
  <c r="N93" i="6"/>
  <c r="Y125" i="6"/>
  <c r="Y178" i="6"/>
  <c r="N189" i="6"/>
  <c r="N191" i="6"/>
  <c r="N148" i="6"/>
  <c r="N199" i="6"/>
  <c r="N141" i="6"/>
  <c r="N135" i="6"/>
  <c r="N184" i="6"/>
  <c r="N194" i="6"/>
  <c r="N179" i="6"/>
  <c r="N167" i="6"/>
  <c r="N85" i="6"/>
  <c r="N63" i="6"/>
  <c r="N83" i="6"/>
  <c r="Y116" i="6"/>
  <c r="Y228" i="6"/>
  <c r="N236" i="6"/>
  <c r="N207" i="6"/>
  <c r="N202" i="6"/>
  <c r="N137" i="6"/>
  <c r="N173" i="6"/>
  <c r="N180" i="6"/>
  <c r="N224" i="6"/>
  <c r="N219" i="6"/>
  <c r="N170" i="6"/>
  <c r="N233" i="6"/>
  <c r="N154" i="6"/>
  <c r="N204" i="6"/>
  <c r="N68" i="6"/>
  <c r="N71" i="6"/>
  <c r="N69" i="6"/>
  <c r="Y137" i="6"/>
  <c r="Y208" i="6"/>
  <c r="Y169" i="6"/>
  <c r="Y200" i="6"/>
  <c r="Y240" i="6"/>
  <c r="Y119" i="6"/>
  <c r="Y232" i="6"/>
  <c r="Y129" i="6"/>
  <c r="Y103" i="6"/>
  <c r="Y235" i="6"/>
  <c r="Y153" i="6"/>
  <c r="N117" i="6"/>
  <c r="N111" i="6"/>
  <c r="N112" i="6"/>
  <c r="N124" i="6"/>
  <c r="Y209" i="6"/>
  <c r="Y81" i="6"/>
  <c r="Y120" i="6"/>
  <c r="Y74" i="6"/>
  <c r="Y149" i="6"/>
  <c r="Y63" i="6"/>
  <c r="Y127" i="6"/>
  <c r="Y136" i="6"/>
  <c r="Y226" i="6"/>
  <c r="N131" i="6"/>
  <c r="Y66" i="6"/>
  <c r="N238" i="6"/>
  <c r="N162" i="6"/>
  <c r="N169" i="6"/>
  <c r="N218" i="6"/>
  <c r="N91" i="6"/>
  <c r="N105" i="6"/>
  <c r="Y145" i="6"/>
  <c r="Y144" i="6"/>
  <c r="Y224" i="6"/>
  <c r="N104" i="6"/>
  <c r="Y75" i="6"/>
  <c r="Y138" i="6"/>
  <c r="Y181" i="6"/>
  <c r="Y176" i="6"/>
  <c r="N225" i="6"/>
  <c r="N174" i="6"/>
  <c r="N138" i="6"/>
  <c r="N228" i="6"/>
  <c r="N220" i="6"/>
  <c r="N241" i="6"/>
  <c r="N82" i="6"/>
  <c r="N72" i="6"/>
  <c r="N87" i="6"/>
  <c r="Y76" i="6"/>
  <c r="Y213" i="6"/>
  <c r="Y85" i="6"/>
  <c r="Y171" i="6"/>
  <c r="N99" i="6"/>
  <c r="Y165" i="6"/>
  <c r="Y234" i="6"/>
  <c r="Y201" i="6"/>
  <c r="Y155" i="6"/>
  <c r="N119" i="6"/>
  <c r="Y194" i="6"/>
  <c r="Y161" i="6"/>
  <c r="Y131" i="6"/>
  <c r="Y124" i="6"/>
  <c r="N65" i="6"/>
  <c r="Y142" i="6"/>
  <c r="Y97" i="6"/>
  <c r="Y156" i="6"/>
  <c r="Y186" i="6"/>
  <c r="Y179" i="6"/>
  <c r="Y211" i="6"/>
  <c r="Y91" i="6"/>
  <c r="Y174" i="6"/>
  <c r="Y241" i="6"/>
  <c r="Y163" i="6"/>
  <c r="N109" i="6"/>
  <c r="Y218" i="6"/>
  <c r="Y101" i="6"/>
  <c r="Y86" i="6"/>
  <c r="Y113" i="6"/>
  <c r="N139" i="6"/>
  <c r="N221" i="6"/>
  <c r="N132" i="6"/>
  <c r="N231" i="6"/>
  <c r="N144" i="6"/>
  <c r="N163" i="6"/>
  <c r="N140" i="6"/>
  <c r="N201" i="6"/>
  <c r="N214" i="6"/>
  <c r="N172" i="6"/>
  <c r="N209" i="6"/>
  <c r="N229" i="6"/>
  <c r="N234" i="6"/>
  <c r="N94" i="6"/>
  <c r="N95" i="6"/>
  <c r="N70" i="6"/>
  <c r="Y84" i="6"/>
  <c r="Y219" i="6"/>
  <c r="Y93" i="6"/>
  <c r="Y133" i="6"/>
  <c r="Y202" i="6"/>
  <c r="Y221" i="6"/>
  <c r="Y114" i="6"/>
  <c r="Y70" i="6"/>
  <c r="N127" i="6"/>
  <c r="N88" i="6"/>
  <c r="N118" i="6"/>
  <c r="Y197" i="6"/>
  <c r="Y239" i="6"/>
  <c r="Y98" i="6"/>
  <c r="Y72" i="6"/>
  <c r="Y167" i="6"/>
  <c r="Y212" i="6"/>
  <c r="N101" i="6"/>
  <c r="N113" i="6"/>
  <c r="Y105" i="6"/>
  <c r="Y99" i="6"/>
  <c r="Y175" i="6"/>
  <c r="Y135" i="6"/>
  <c r="Y157" i="6"/>
  <c r="N107" i="6"/>
  <c r="Y106" i="6"/>
  <c r="Y73" i="6"/>
  <c r="N235" i="6"/>
  <c r="N193" i="6"/>
  <c r="Y199" i="6"/>
  <c r="N114" i="6"/>
  <c r="Y111" i="6"/>
  <c r="Y89" i="6"/>
  <c r="Y192" i="6"/>
  <c r="Y95" i="6"/>
  <c r="N230" i="6"/>
  <c r="N153" i="6"/>
  <c r="N213" i="6"/>
  <c r="N212" i="6"/>
  <c r="N240" i="6"/>
  <c r="N103" i="6"/>
  <c r="N239" i="6"/>
  <c r="N143" i="6"/>
  <c r="N142" i="6"/>
  <c r="N166" i="6"/>
  <c r="N158" i="6"/>
  <c r="N195" i="6"/>
  <c r="N133" i="6"/>
  <c r="N156" i="6"/>
  <c r="N187" i="6"/>
  <c r="N188" i="6"/>
  <c r="N217" i="6"/>
  <c r="N161" i="6"/>
  <c r="N226" i="6"/>
  <c r="N168" i="6"/>
  <c r="N89" i="6"/>
  <c r="N77" i="6"/>
  <c r="N74" i="6"/>
  <c r="Y92" i="6"/>
  <c r="Y170" i="6"/>
  <c r="Y206" i="6"/>
  <c r="Y146" i="6"/>
  <c r="Y189" i="6"/>
  <c r="Y191" i="6"/>
  <c r="Y134" i="6"/>
  <c r="Y109" i="6"/>
  <c r="Y238" i="6"/>
  <c r="Y118" i="6"/>
  <c r="N98" i="6"/>
  <c r="Y78" i="6"/>
  <c r="Y210" i="6"/>
  <c r="N116" i="6"/>
  <c r="Y128" i="6"/>
  <c r="Y233" i="6"/>
  <c r="Y122" i="6"/>
  <c r="Y80" i="6"/>
  <c r="Y214" i="6"/>
  <c r="Y215" i="6"/>
  <c r="Y177" i="6"/>
  <c r="N108" i="6"/>
  <c r="Y152" i="6"/>
  <c r="N79" i="6"/>
  <c r="Y115" i="6"/>
  <c r="Y196" i="6"/>
  <c r="Y139" i="6"/>
  <c r="Y104" i="6"/>
  <c r="N150" i="6"/>
  <c r="N198" i="6"/>
  <c r="N183" i="6"/>
  <c r="Y68" i="6"/>
  <c r="N102" i="6"/>
  <c r="Y121" i="6"/>
  <c r="N96" i="6"/>
  <c r="Y230" i="6"/>
  <c r="N216" i="6"/>
  <c r="N146" i="6"/>
  <c r="N145" i="6"/>
  <c r="N177" i="6"/>
  <c r="N157" i="6"/>
  <c r="N73" i="6"/>
  <c r="Y159" i="6"/>
  <c r="Y158" i="6"/>
  <c r="Y94" i="6"/>
  <c r="Y222" i="6"/>
  <c r="N100" i="6"/>
  <c r="Y217" i="6"/>
  <c r="N200" i="6"/>
  <c r="N203" i="6"/>
  <c r="N171" i="6"/>
  <c r="N165" i="6"/>
  <c r="N227" i="6"/>
  <c r="N86" i="6"/>
  <c r="Y108" i="6"/>
  <c r="Y168" i="6"/>
  <c r="Y223" i="6"/>
  <c r="Y102" i="6"/>
  <c r="Y150" i="6"/>
  <c r="Y190" i="6"/>
  <c r="N130" i="6"/>
  <c r="N115" i="6"/>
  <c r="N84" i="6"/>
  <c r="N123" i="6"/>
  <c r="Y79" i="6"/>
  <c r="Y173" i="6"/>
  <c r="Y227" i="6"/>
  <c r="Y183" i="6"/>
  <c r="N126" i="6"/>
  <c r="Y112" i="6"/>
  <c r="Y185" i="6"/>
  <c r="Y231" i="6"/>
  <c r="Y193" i="6"/>
  <c r="N121" i="6"/>
  <c r="Y237" i="6"/>
  <c r="Y117" i="6"/>
  <c r="Y225" i="6"/>
  <c r="Y207" i="6"/>
  <c r="Y143" i="6"/>
  <c r="Y184" i="6"/>
  <c r="Y64" i="6"/>
  <c r="Y96" i="6"/>
  <c r="Y107" i="6"/>
  <c r="Y67" i="6"/>
  <c r="N232" i="6"/>
  <c r="N182" i="6"/>
  <c r="N237" i="6"/>
  <c r="N90" i="6"/>
  <c r="Y204" i="6"/>
  <c r="Y229" i="6"/>
  <c r="N223" i="6"/>
  <c r="N210" i="6"/>
  <c r="N176" i="6"/>
  <c r="N208" i="6"/>
  <c r="N64" i="6"/>
  <c r="Y147" i="6"/>
  <c r="Y126" i="6"/>
  <c r="Y88" i="6"/>
  <c r="N186" i="6"/>
  <c r="N190" i="6"/>
  <c r="N136" i="6"/>
  <c r="N222" i="6"/>
  <c r="N75" i="6"/>
  <c r="Y187" i="6"/>
  <c r="Y140" i="6"/>
  <c r="N134" i="6"/>
  <c r="N149" i="6"/>
  <c r="N152" i="6"/>
  <c r="N159" i="6"/>
  <c r="N80" i="6"/>
  <c r="N122" i="6"/>
  <c r="Y166" i="6"/>
  <c r="Y110" i="6"/>
  <c r="Y141" i="6"/>
  <c r="Y172" i="6"/>
  <c r="Y148" i="6"/>
  <c r="Y198" i="6"/>
  <c r="N92" i="6"/>
  <c r="Y82" i="6"/>
  <c r="Y87" i="6"/>
  <c r="Y151" i="6"/>
  <c r="Y154" i="6"/>
  <c r="Y130" i="6"/>
  <c r="N76" i="6"/>
  <c r="Y65" i="6"/>
  <c r="Y195" i="6"/>
  <c r="Y162" i="6"/>
  <c r="N106" i="6"/>
  <c r="AC106" i="6" s="1"/>
  <c r="N97" i="6"/>
  <c r="Y220" i="6"/>
  <c r="N120" i="6"/>
  <c r="Y83" i="6"/>
  <c r="Y77" i="6"/>
  <c r="AG98" i="6"/>
  <c r="AJ98" i="6" s="1"/>
  <c r="AG132" i="6"/>
  <c r="AJ132" i="6" s="1"/>
  <c r="AG162" i="6"/>
  <c r="AJ162" i="6" s="1"/>
  <c r="AF88" i="6"/>
  <c r="AF118" i="6"/>
  <c r="AF152" i="6"/>
  <c r="AG70" i="6"/>
  <c r="AJ70" i="6" s="1"/>
  <c r="AG101" i="6"/>
  <c r="AJ101" i="6" s="1"/>
  <c r="AG135" i="6"/>
  <c r="AJ135" i="6" s="1"/>
  <c r="AG165" i="6"/>
  <c r="AJ165" i="6" s="1"/>
  <c r="AF83" i="6"/>
  <c r="AF113" i="6"/>
  <c r="AF147" i="6"/>
  <c r="AG64" i="6"/>
  <c r="AJ64" i="6" s="1"/>
  <c r="AF95" i="6"/>
  <c r="AF125" i="6"/>
  <c r="AF159" i="6"/>
  <c r="AF94" i="6"/>
  <c r="AF128" i="6"/>
  <c r="AF158" i="6"/>
  <c r="AF166" i="6"/>
  <c r="AF203" i="6"/>
  <c r="AF235" i="6"/>
  <c r="AG158" i="6"/>
  <c r="AJ158" i="6" s="1"/>
  <c r="AF198" i="6"/>
  <c r="AF230" i="6"/>
  <c r="AG159" i="6"/>
  <c r="AJ159" i="6" s="1"/>
  <c r="AG198" i="6"/>
  <c r="AJ198" i="6" s="1"/>
  <c r="AG230" i="6"/>
  <c r="AJ230" i="6" s="1"/>
  <c r="AG128" i="6"/>
  <c r="AJ128" i="6" s="1"/>
  <c r="AF192" i="6"/>
  <c r="AF224" i="6"/>
  <c r="AF103" i="6"/>
  <c r="AF178" i="6"/>
  <c r="AF210" i="6"/>
  <c r="AG63" i="6"/>
  <c r="AJ63" i="6" s="1"/>
  <c r="AF177" i="6"/>
  <c r="AF209" i="6"/>
  <c r="AF241" i="6"/>
  <c r="C55" i="6" s="1"/>
  <c r="AG177" i="6"/>
  <c r="AJ177" i="6" s="1"/>
  <c r="AF190" i="6"/>
  <c r="AF240" i="6"/>
  <c r="AF162" i="6"/>
  <c r="AF237" i="6"/>
  <c r="AF213" i="6"/>
  <c r="AG124" i="6"/>
  <c r="AJ124" i="6" s="1"/>
  <c r="AG67" i="6"/>
  <c r="AJ67" i="6" s="1"/>
  <c r="AG102" i="6"/>
  <c r="AJ102" i="6" s="1"/>
  <c r="AG136" i="6"/>
  <c r="AJ136" i="6" s="1"/>
  <c r="AG166" i="6"/>
  <c r="AJ166" i="6" s="1"/>
  <c r="AG89" i="6"/>
  <c r="AJ89" i="6" s="1"/>
  <c r="AG123" i="6"/>
  <c r="AJ123" i="6" s="1"/>
  <c r="AG153" i="6"/>
  <c r="AJ153" i="6" s="1"/>
  <c r="AG75" i="6"/>
  <c r="AJ75" i="6" s="1"/>
  <c r="AF105" i="6"/>
  <c r="AF139" i="6"/>
  <c r="AF169" i="6"/>
  <c r="AF87" i="6"/>
  <c r="AF117" i="6"/>
  <c r="AF151" i="6"/>
  <c r="AG69" i="6"/>
  <c r="AJ69" i="6" s="1"/>
  <c r="AG100" i="6"/>
  <c r="AJ100" i="6" s="1"/>
  <c r="AG130" i="6"/>
  <c r="AJ130" i="6" s="1"/>
  <c r="AG68" i="6"/>
  <c r="AJ68" i="6" s="1"/>
  <c r="AG99" i="6"/>
  <c r="AJ99" i="6" s="1"/>
  <c r="AG129" i="6"/>
  <c r="AJ129" i="6" s="1"/>
  <c r="AG163" i="6"/>
  <c r="AJ163" i="6" s="1"/>
  <c r="AG176" i="6"/>
  <c r="AJ176" i="6" s="1"/>
  <c r="AG208" i="6"/>
  <c r="AJ208" i="6" s="1"/>
  <c r="AG240" i="6"/>
  <c r="AJ240" i="6" s="1"/>
  <c r="AF163" i="6"/>
  <c r="AG203" i="6"/>
  <c r="AJ203" i="6" s="1"/>
  <c r="AG235" i="6"/>
  <c r="AJ235" i="6" s="1"/>
  <c r="AF167" i="6"/>
  <c r="AF202" i="6"/>
  <c r="AF234" i="6"/>
  <c r="AF149" i="6"/>
  <c r="AG193" i="6"/>
  <c r="AJ193" i="6" s="1"/>
  <c r="AG225" i="6"/>
  <c r="AJ225" i="6" s="1"/>
  <c r="AG108" i="6"/>
  <c r="AJ108" i="6" s="1"/>
  <c r="AG183" i="6"/>
  <c r="AJ183" i="6" s="1"/>
  <c r="AG215" i="6"/>
  <c r="AJ215" i="6" s="1"/>
  <c r="AF68" i="6"/>
  <c r="AG182" i="6"/>
  <c r="AJ182" i="6" s="1"/>
  <c r="AG214" i="6"/>
  <c r="AJ214" i="6" s="1"/>
  <c r="AF67" i="6"/>
  <c r="AF208" i="6"/>
  <c r="AG236" i="6"/>
  <c r="AJ236" i="6" s="1"/>
  <c r="AG141" i="6"/>
  <c r="AJ141" i="6" s="1"/>
  <c r="AG195" i="6"/>
  <c r="AJ195" i="6" s="1"/>
  <c r="AF63" i="6"/>
  <c r="AG94" i="6"/>
  <c r="AJ94" i="6" s="1"/>
  <c r="AF176" i="6"/>
  <c r="AG71" i="6"/>
  <c r="AJ71" i="6" s="1"/>
  <c r="AF106" i="6"/>
  <c r="AF140" i="6"/>
  <c r="AF170" i="6"/>
  <c r="AG93" i="6"/>
  <c r="AJ93" i="6" s="1"/>
  <c r="AG127" i="6"/>
  <c r="AJ127" i="6" s="1"/>
  <c r="AG157" i="6"/>
  <c r="AJ157" i="6" s="1"/>
  <c r="AG79" i="6"/>
  <c r="AJ79" i="6" s="1"/>
  <c r="AF109" i="6"/>
  <c r="AF143" i="6"/>
  <c r="AF173" i="6"/>
  <c r="AG92" i="6"/>
  <c r="AJ92" i="6" s="1"/>
  <c r="AG122" i="6"/>
  <c r="AJ122" i="6" s="1"/>
  <c r="AG156" i="6"/>
  <c r="AJ156" i="6" s="1"/>
  <c r="AF73" i="6"/>
  <c r="AG104" i="6"/>
  <c r="AJ104" i="6" s="1"/>
  <c r="AG134" i="6"/>
  <c r="AJ134" i="6" s="1"/>
  <c r="AG72" i="6"/>
  <c r="AJ72" i="6" s="1"/>
  <c r="AG103" i="6"/>
  <c r="AJ103" i="6" s="1"/>
  <c r="AG133" i="6"/>
  <c r="AJ133" i="6" s="1"/>
  <c r="AG167" i="6"/>
  <c r="AJ167" i="6" s="1"/>
  <c r="AF180" i="6"/>
  <c r="AF212" i="6"/>
  <c r="AF80" i="6"/>
  <c r="AF175" i="6"/>
  <c r="AF207" i="6"/>
  <c r="AF239" i="6"/>
  <c r="AG175" i="6"/>
  <c r="AJ175" i="6" s="1"/>
  <c r="AG207" i="6"/>
  <c r="AJ207" i="6" s="1"/>
  <c r="AG239" i="6"/>
  <c r="AJ239" i="6" s="1"/>
  <c r="AG154" i="6"/>
  <c r="AJ154" i="6" s="1"/>
  <c r="AF197" i="6"/>
  <c r="AF229" i="6"/>
  <c r="AF129" i="6"/>
  <c r="AF187" i="6"/>
  <c r="AF219" i="6"/>
  <c r="AG73" i="6"/>
  <c r="AJ73" i="6" s="1"/>
  <c r="AF186" i="6"/>
  <c r="AF218" i="6"/>
  <c r="AF182" i="6"/>
  <c r="AG241" i="6"/>
  <c r="AG76" i="6"/>
  <c r="AJ76" i="6" s="1"/>
  <c r="AF110" i="6"/>
  <c r="AF144" i="6"/>
  <c r="AF66" i="6"/>
  <c r="AF97" i="6"/>
  <c r="AF131" i="6"/>
  <c r="AF161" i="6"/>
  <c r="AG84" i="6"/>
  <c r="AJ84" i="6" s="1"/>
  <c r="AG114" i="6"/>
  <c r="AJ114" i="6" s="1"/>
  <c r="AG148" i="6"/>
  <c r="AJ148" i="6" s="1"/>
  <c r="AF64" i="6"/>
  <c r="AG96" i="6"/>
  <c r="AJ96" i="6" s="1"/>
  <c r="AG126" i="6"/>
  <c r="AJ126" i="6" s="1"/>
  <c r="AG160" i="6"/>
  <c r="AJ160" i="6" s="1"/>
  <c r="AG74" i="6"/>
  <c r="AJ74" i="6" s="1"/>
  <c r="AF108" i="6"/>
  <c r="AF138" i="6"/>
  <c r="AG77" i="6"/>
  <c r="AJ77" i="6" s="1"/>
  <c r="AF107" i="6"/>
  <c r="AF137" i="6"/>
  <c r="AF171" i="6"/>
  <c r="AG181" i="6"/>
  <c r="AJ181" i="6" s="1"/>
  <c r="AG213" i="6"/>
  <c r="AJ213" i="6" s="1"/>
  <c r="AF85" i="6"/>
  <c r="AG180" i="6"/>
  <c r="AJ180" i="6" s="1"/>
  <c r="AG212" i="6"/>
  <c r="AJ212" i="6" s="1"/>
  <c r="AF86" i="6"/>
  <c r="AF179" i="6"/>
  <c r="AF211" i="6"/>
  <c r="AF71" i="6"/>
  <c r="AG164" i="6"/>
  <c r="AJ164" i="6" s="1"/>
  <c r="AG202" i="6"/>
  <c r="AJ202" i="6" s="1"/>
  <c r="AG234" i="6"/>
  <c r="AJ234" i="6" s="1"/>
  <c r="AF150" i="6"/>
  <c r="AG192" i="6"/>
  <c r="AJ192" i="6" s="1"/>
  <c r="AG224" i="6"/>
  <c r="AJ224" i="6" s="1"/>
  <c r="AF99" i="6"/>
  <c r="AG191" i="6"/>
  <c r="AJ191" i="6" s="1"/>
  <c r="AG223" i="6"/>
  <c r="AJ223" i="6" s="1"/>
  <c r="AG187" i="6"/>
  <c r="AJ187" i="6" s="1"/>
  <c r="AG218" i="6"/>
  <c r="AJ218" i="6" s="1"/>
  <c r="AF115" i="6"/>
  <c r="AF181" i="6"/>
  <c r="AG80" i="6"/>
  <c r="AJ80" i="6" s="1"/>
  <c r="AG115" i="6"/>
  <c r="AJ115" i="6" s="1"/>
  <c r="AG145" i="6"/>
  <c r="AJ145" i="6" s="1"/>
  <c r="AF70" i="6"/>
  <c r="AF101" i="6"/>
  <c r="AF135" i="6"/>
  <c r="AF165" i="6"/>
  <c r="AG88" i="6"/>
  <c r="AJ88" i="6" s="1"/>
  <c r="AG118" i="6"/>
  <c r="AJ118" i="6" s="1"/>
  <c r="AG152" i="6"/>
  <c r="AJ152" i="6" s="1"/>
  <c r="AG65" i="6"/>
  <c r="AJ65" i="6" s="1"/>
  <c r="AF100" i="6"/>
  <c r="AF130" i="6"/>
  <c r="AF164" i="6"/>
  <c r="AG78" i="6"/>
  <c r="AJ78" i="6" s="1"/>
  <c r="AF112" i="6"/>
  <c r="AF142" i="6"/>
  <c r="AF81" i="6"/>
  <c r="AF111" i="6"/>
  <c r="AF141" i="6"/>
  <c r="AG95" i="6"/>
  <c r="AJ95" i="6" s="1"/>
  <c r="AF185" i="6"/>
  <c r="AF217" i="6"/>
  <c r="AG90" i="6"/>
  <c r="AJ90" i="6" s="1"/>
  <c r="AF184" i="6"/>
  <c r="AF216" i="6"/>
  <c r="AG91" i="6"/>
  <c r="AJ91" i="6" s="1"/>
  <c r="AG184" i="6"/>
  <c r="AJ184" i="6" s="1"/>
  <c r="AG216" i="6"/>
  <c r="AJ216" i="6" s="1"/>
  <c r="AF76" i="6"/>
  <c r="AF174" i="6"/>
  <c r="AF206" i="6"/>
  <c r="AF238" i="6"/>
  <c r="AG155" i="6"/>
  <c r="AJ155" i="6" s="1"/>
  <c r="AF196" i="6"/>
  <c r="AF228" i="6"/>
  <c r="AF120" i="6"/>
  <c r="AF195" i="6"/>
  <c r="AF227" i="6"/>
  <c r="AF223" i="6"/>
  <c r="AF172" i="6"/>
  <c r="AF136" i="6"/>
  <c r="AF119" i="6"/>
  <c r="AF191" i="6"/>
  <c r="AG186" i="6"/>
  <c r="AJ186" i="6" s="1"/>
  <c r="AF200" i="6"/>
  <c r="AF222" i="6"/>
  <c r="AF145" i="6"/>
  <c r="AG85" i="6"/>
  <c r="AJ85" i="6" s="1"/>
  <c r="AG119" i="6"/>
  <c r="AJ119" i="6" s="1"/>
  <c r="AG149" i="6"/>
  <c r="AJ149" i="6" s="1"/>
  <c r="AF75" i="6"/>
  <c r="AG106" i="6"/>
  <c r="AJ106" i="6" s="1"/>
  <c r="AG140" i="6"/>
  <c r="AJ140" i="6" s="1"/>
  <c r="AG170" i="6"/>
  <c r="AJ170" i="6" s="1"/>
  <c r="AF92" i="6"/>
  <c r="AF122" i="6"/>
  <c r="AF156" i="6"/>
  <c r="AF69" i="6"/>
  <c r="AF104" i="6"/>
  <c r="AF134" i="6"/>
  <c r="AF168" i="6"/>
  <c r="AG83" i="6"/>
  <c r="AJ83" i="6" s="1"/>
  <c r="AG113" i="6"/>
  <c r="AJ113" i="6" s="1"/>
  <c r="AG147" i="6"/>
  <c r="AJ147" i="6" s="1"/>
  <c r="AG82" i="6"/>
  <c r="AJ82" i="6" s="1"/>
  <c r="AG116" i="6"/>
  <c r="AJ116" i="6" s="1"/>
  <c r="AG146" i="6"/>
  <c r="AJ146" i="6" s="1"/>
  <c r="AF116" i="6"/>
  <c r="AG190" i="6"/>
  <c r="AJ190" i="6" s="1"/>
  <c r="AG222" i="6"/>
  <c r="AJ222" i="6" s="1"/>
  <c r="AG111" i="6"/>
  <c r="AJ111" i="6" s="1"/>
  <c r="AG185" i="6"/>
  <c r="AJ185" i="6" s="1"/>
  <c r="AG217" i="6"/>
  <c r="AJ217" i="6" s="1"/>
  <c r="AG112" i="6"/>
  <c r="AJ112" i="6" s="1"/>
  <c r="AF188" i="6"/>
  <c r="AF220" i="6"/>
  <c r="AG81" i="6"/>
  <c r="AJ81" i="6" s="1"/>
  <c r="AG179" i="6"/>
  <c r="AJ179" i="6" s="1"/>
  <c r="AG211" i="6"/>
  <c r="AJ211" i="6" s="1"/>
  <c r="AF72" i="6"/>
  <c r="AG168" i="6"/>
  <c r="AJ168" i="6" s="1"/>
  <c r="AG197" i="6"/>
  <c r="AJ197" i="6" s="1"/>
  <c r="AG229" i="6"/>
  <c r="AJ229" i="6" s="1"/>
  <c r="AG125" i="6"/>
  <c r="AJ125" i="6" s="1"/>
  <c r="AG200" i="6"/>
  <c r="AJ200" i="6" s="1"/>
  <c r="AG232" i="6"/>
  <c r="AJ232" i="6" s="1"/>
  <c r="AG228" i="6"/>
  <c r="AJ228" i="6" s="1"/>
  <c r="AG178" i="6"/>
  <c r="AJ178" i="6" s="1"/>
  <c r="AF199" i="6"/>
  <c r="AG196" i="6"/>
  <c r="AJ196" i="6" s="1"/>
  <c r="AF98" i="6"/>
  <c r="AF89" i="6"/>
  <c r="AF123" i="6"/>
  <c r="AF153" i="6"/>
  <c r="AF79" i="6"/>
  <c r="AG110" i="6"/>
  <c r="AJ110" i="6" s="1"/>
  <c r="AG144" i="6"/>
  <c r="AJ144" i="6" s="1"/>
  <c r="AF65" i="6"/>
  <c r="AF96" i="6"/>
  <c r="AF126" i="6"/>
  <c r="AF160" i="6"/>
  <c r="AF74" i="6"/>
  <c r="AG105" i="6"/>
  <c r="AJ105" i="6" s="1"/>
  <c r="AG139" i="6"/>
  <c r="AJ139" i="6" s="1"/>
  <c r="AG169" i="6"/>
  <c r="AJ169" i="6" s="1"/>
  <c r="AG87" i="6"/>
  <c r="AJ87" i="6" s="1"/>
  <c r="AG117" i="6"/>
  <c r="AJ117" i="6" s="1"/>
  <c r="AG151" i="6"/>
  <c r="AJ151" i="6" s="1"/>
  <c r="AG86" i="6"/>
  <c r="AJ86" i="6" s="1"/>
  <c r="AG120" i="6"/>
  <c r="AJ120" i="6" s="1"/>
  <c r="AG150" i="6"/>
  <c r="AJ150" i="6" s="1"/>
  <c r="AG121" i="6"/>
  <c r="AJ121" i="6" s="1"/>
  <c r="AF194" i="6"/>
  <c r="AF226" i="6"/>
  <c r="AF132" i="6"/>
  <c r="AF189" i="6"/>
  <c r="AF221" i="6"/>
  <c r="AF133" i="6"/>
  <c r="AG189" i="6"/>
  <c r="AJ189" i="6" s="1"/>
  <c r="AG221" i="6"/>
  <c r="AJ221" i="6" s="1"/>
  <c r="AF102" i="6"/>
  <c r="AF183" i="6"/>
  <c r="AF215" i="6"/>
  <c r="AF77" i="6"/>
  <c r="AG171" i="6"/>
  <c r="AJ171" i="6" s="1"/>
  <c r="AF201" i="6"/>
  <c r="AF233" i="6"/>
  <c r="AF146" i="6"/>
  <c r="AF204" i="6"/>
  <c r="AF236" i="6"/>
  <c r="AG233" i="6"/>
  <c r="AJ233" i="6" s="1"/>
  <c r="AF214" i="6"/>
  <c r="AG204" i="6"/>
  <c r="AJ204" i="6" s="1"/>
  <c r="AF205" i="6"/>
  <c r="AG201" i="6"/>
  <c r="AJ201" i="6" s="1"/>
  <c r="AG227" i="6"/>
  <c r="AJ227" i="6" s="1"/>
  <c r="AG210" i="6"/>
  <c r="AJ210" i="6" s="1"/>
  <c r="AF93" i="6"/>
  <c r="AF127" i="6"/>
  <c r="AF157" i="6"/>
  <c r="AF84" i="6"/>
  <c r="AF114" i="6"/>
  <c r="AF148" i="6"/>
  <c r="AG66" i="6"/>
  <c r="AJ66" i="6" s="1"/>
  <c r="AG97" i="6"/>
  <c r="AJ97" i="6" s="1"/>
  <c r="AG131" i="6"/>
  <c r="AJ131" i="6" s="1"/>
  <c r="AG161" i="6"/>
  <c r="AJ161" i="6" s="1"/>
  <c r="AF78" i="6"/>
  <c r="AG109" i="6"/>
  <c r="AJ109" i="6" s="1"/>
  <c r="AG143" i="6"/>
  <c r="AJ143" i="6" s="1"/>
  <c r="AG173" i="6"/>
  <c r="AJ173" i="6" s="1"/>
  <c r="AF91" i="6"/>
  <c r="AF121" i="6"/>
  <c r="AF155" i="6"/>
  <c r="AF90" i="6"/>
  <c r="AF124" i="6"/>
  <c r="AF154" i="6"/>
  <c r="AG142" i="6"/>
  <c r="AJ142" i="6" s="1"/>
  <c r="AG199" i="6"/>
  <c r="AJ199" i="6" s="1"/>
  <c r="AG231" i="6"/>
  <c r="AJ231" i="6" s="1"/>
  <c r="AG137" i="6"/>
  <c r="AJ137" i="6" s="1"/>
  <c r="AG194" i="6"/>
  <c r="AJ194" i="6" s="1"/>
  <c r="AG226" i="6"/>
  <c r="AJ226" i="6" s="1"/>
  <c r="AG138" i="6"/>
  <c r="AJ138" i="6" s="1"/>
  <c r="AF193" i="6"/>
  <c r="AF225" i="6"/>
  <c r="AG107" i="6"/>
  <c r="AJ107" i="6" s="1"/>
  <c r="AG188" i="6"/>
  <c r="AJ188" i="6" s="1"/>
  <c r="AG220" i="6"/>
  <c r="AJ220" i="6" s="1"/>
  <c r="AF82" i="6"/>
  <c r="AG174" i="6"/>
  <c r="AJ174" i="6" s="1"/>
  <c r="AG206" i="6"/>
  <c r="AJ206" i="6" s="1"/>
  <c r="AG238" i="6"/>
  <c r="AJ238" i="6" s="1"/>
  <c r="AG172" i="6"/>
  <c r="AJ172" i="6" s="1"/>
  <c r="AG205" i="6"/>
  <c r="AJ205" i="6" s="1"/>
  <c r="AG237" i="6"/>
  <c r="AJ237" i="6" s="1"/>
  <c r="AF231" i="6"/>
  <c r="AG219" i="6"/>
  <c r="AJ219" i="6" s="1"/>
  <c r="AG209" i="6"/>
  <c r="AJ209" i="6" s="1"/>
  <c r="AF232" i="6"/>
  <c r="D40" i="6"/>
  <c r="G53" i="6" l="1" a="1"/>
  <c r="G53" i="6" s="1"/>
  <c r="AC133" i="6"/>
  <c r="AC222" i="6"/>
  <c r="AC118" i="6"/>
  <c r="AC219" i="6"/>
  <c r="AC101" i="6"/>
  <c r="AC137" i="6"/>
  <c r="AC75" i="6"/>
  <c r="AC112" i="6"/>
  <c r="AC66" i="6"/>
  <c r="G54" i="6" a="1"/>
  <c r="G54" i="6" s="1"/>
  <c r="AC171" i="6"/>
  <c r="AC78" i="6"/>
  <c r="AC230" i="6"/>
  <c r="AC109" i="6"/>
  <c r="G46" i="6" a="1"/>
  <c r="G46" i="6" s="1"/>
  <c r="AC220" i="6"/>
  <c r="AC72" i="6"/>
  <c r="AC199" i="6"/>
  <c r="AC158" i="6"/>
  <c r="AC85" i="6"/>
  <c r="G47" i="6" a="1"/>
  <c r="G47" i="6" s="1"/>
  <c r="AC233" i="6"/>
  <c r="AC88" i="6"/>
  <c r="AC69" i="6"/>
  <c r="AC180" i="6"/>
  <c r="AC206" i="6"/>
  <c r="AC132" i="6"/>
  <c r="AC168" i="6"/>
  <c r="AC128" i="6"/>
  <c r="AC175" i="6"/>
  <c r="AC234" i="6"/>
  <c r="AC224" i="6"/>
  <c r="AC73" i="6"/>
  <c r="AC203" i="6"/>
  <c r="AC210" i="6"/>
  <c r="AC200" i="6"/>
  <c r="AC217" i="6"/>
  <c r="AC177" i="6"/>
  <c r="AC204" i="6"/>
  <c r="AC236" i="6"/>
  <c r="AC164" i="6"/>
  <c r="AC160" i="6"/>
  <c r="AC117" i="6"/>
  <c r="AC189" i="6"/>
  <c r="AC226" i="6"/>
  <c r="AC68" i="6"/>
  <c r="AC67" i="6"/>
  <c r="AC147" i="6"/>
  <c r="AC202" i="6"/>
  <c r="AC213" i="6"/>
  <c r="AC105" i="6"/>
  <c r="AC146" i="6"/>
  <c r="AC92" i="6"/>
  <c r="AC163" i="6"/>
  <c r="AC181" i="6"/>
  <c r="AC238" i="6"/>
  <c r="AC198" i="6"/>
  <c r="AC91" i="6"/>
  <c r="AC80" i="6"/>
  <c r="AC197" i="6"/>
  <c r="AC215" i="6"/>
  <c r="AC110" i="6"/>
  <c r="AC161" i="6"/>
  <c r="AC93" i="6"/>
  <c r="AC159" i="6"/>
  <c r="AC149" i="6"/>
  <c r="AC144" i="6"/>
  <c r="AC89" i="6"/>
  <c r="AC214" i="6"/>
  <c r="AC97" i="6"/>
  <c r="AC145" i="6"/>
  <c r="AC102" i="6"/>
  <c r="AC82" i="6"/>
  <c r="AC225" i="6"/>
  <c r="AC140" i="6"/>
  <c r="AC86" i="6"/>
  <c r="AC70" i="6"/>
  <c r="AC98" i="6"/>
  <c r="AC166" i="6"/>
  <c r="AC90" i="6"/>
  <c r="AC167" i="6"/>
  <c r="AC103" i="6"/>
  <c r="AC212" i="6"/>
  <c r="AC129" i="6"/>
  <c r="AC94" i="6"/>
  <c r="AC108" i="6"/>
  <c r="AC134" i="6"/>
  <c r="AC79" i="6"/>
  <c r="AC151" i="6"/>
  <c r="AC138" i="6"/>
  <c r="AC218" i="6"/>
  <c r="AC155" i="6"/>
  <c r="AC121" i="6"/>
  <c r="AC148" i="6"/>
  <c r="AC154" i="6"/>
  <c r="AC216" i="6"/>
  <c r="AC179" i="6"/>
  <c r="AC113" i="6"/>
  <c r="AC185" i="6"/>
  <c r="AC99" i="6"/>
  <c r="AC183" i="6"/>
  <c r="AC196" i="6"/>
  <c r="AC195" i="6"/>
  <c r="AC227" i="6"/>
  <c r="AC239" i="6"/>
  <c r="AC241" i="6"/>
  <c r="AC170" i="6"/>
  <c r="AC135" i="6"/>
  <c r="AC156" i="6"/>
  <c r="AC95" i="6"/>
  <c r="AC107" i="6"/>
  <c r="AC178" i="6"/>
  <c r="AC201" i="6"/>
  <c r="AC100" i="6"/>
  <c r="AC232" i="6"/>
  <c r="AC111" i="6"/>
  <c r="AC122" i="6"/>
  <c r="AC71" i="6"/>
  <c r="AC131" i="6"/>
  <c r="AC126" i="6"/>
  <c r="AC205" i="6"/>
  <c r="AC83" i="6"/>
  <c r="AC221" i="6"/>
  <c r="AC116" i="6"/>
  <c r="AC193" i="6"/>
  <c r="AC64" i="6"/>
  <c r="AC211" i="6"/>
  <c r="AC65" i="6"/>
  <c r="AC228" i="6"/>
  <c r="AC237" i="6"/>
  <c r="AC191" i="6"/>
  <c r="AC188" i="6"/>
  <c r="AC169" i="6"/>
  <c r="AC152" i="6"/>
  <c r="AC96" i="6"/>
  <c r="AC207" i="6"/>
  <c r="AC77" i="6"/>
  <c r="AC190" i="6"/>
  <c r="AC182" i="6"/>
  <c r="AC235" i="6"/>
  <c r="AC81" i="6"/>
  <c r="AC229" i="6"/>
  <c r="AC139" i="6"/>
  <c r="AC165" i="6"/>
  <c r="AC124" i="6"/>
  <c r="AC176" i="6"/>
  <c r="AC184" i="6"/>
  <c r="AC76" i="6"/>
  <c r="AC174" i="6"/>
  <c r="AC240" i="6"/>
  <c r="AC231" i="6"/>
  <c r="AC130" i="6"/>
  <c r="AC186" i="6"/>
  <c r="AC87" i="6"/>
  <c r="AC125" i="6"/>
  <c r="AC114" i="6"/>
  <c r="AC115" i="6"/>
  <c r="AC192" i="6"/>
  <c r="AC173" i="6"/>
  <c r="AC208" i="6"/>
  <c r="AC223" i="6"/>
  <c r="AC84" i="6"/>
  <c r="AC209" i="6"/>
  <c r="AC153" i="6"/>
  <c r="AC74" i="6"/>
  <c r="AC187" i="6"/>
  <c r="AC172" i="6"/>
  <c r="AC194" i="6"/>
  <c r="AC136" i="6"/>
  <c r="AC157" i="6"/>
  <c r="AC150" i="6"/>
  <c r="AC142" i="6"/>
  <c r="AC143" i="6"/>
  <c r="AC123" i="6"/>
  <c r="AC119" i="6"/>
  <c r="AC162" i="6"/>
  <c r="AC104" i="6"/>
  <c r="AC120" i="6"/>
  <c r="AJ241" i="6"/>
  <c r="D55" i="6"/>
  <c r="AC127" i="6"/>
  <c r="AC141" i="6"/>
  <c r="AC63" i="6"/>
  <c r="G55" i="6" l="1"/>
  <c r="G7" i="6" s="1"/>
  <c r="G48" i="6" a="1"/>
  <c r="G48" i="6" s="1"/>
  <c r="G49" i="6" s="1"/>
  <c r="G6" i="6" s="1"/>
  <c r="B26" i="3" l="1"/>
  <c r="C26" i="3" l="1"/>
  <c r="D26" i="3"/>
  <c r="B11" i="10" l="1"/>
  <c r="B12" i="10"/>
  <c r="G34" i="3"/>
  <c r="G38" i="3"/>
  <c r="G42" i="3"/>
  <c r="G46" i="3"/>
  <c r="G50" i="3"/>
  <c r="G54" i="3"/>
  <c r="G58" i="3"/>
  <c r="G62" i="3"/>
  <c r="G66" i="3"/>
  <c r="G70" i="3"/>
  <c r="G74" i="3"/>
  <c r="G78" i="3"/>
  <c r="G82" i="3"/>
  <c r="G86" i="3"/>
  <c r="G90" i="3"/>
  <c r="G94" i="3"/>
  <c r="G98" i="3"/>
  <c r="G102" i="3"/>
  <c r="G106" i="3"/>
  <c r="G110" i="3"/>
  <c r="G114" i="3"/>
  <c r="G118" i="3"/>
  <c r="F33" i="3"/>
  <c r="F53" i="3"/>
  <c r="F81" i="3"/>
  <c r="F101" i="3"/>
  <c r="G37" i="3"/>
  <c r="G53" i="3"/>
  <c r="G69" i="3"/>
  <c r="G85" i="3"/>
  <c r="G105" i="3"/>
  <c r="F54" i="3"/>
  <c r="F74" i="3"/>
  <c r="F86" i="3"/>
  <c r="F102" i="3"/>
  <c r="F118" i="3"/>
  <c r="F35" i="3"/>
  <c r="F39" i="3"/>
  <c r="F43" i="3"/>
  <c r="F47" i="3"/>
  <c r="F51" i="3"/>
  <c r="F55" i="3"/>
  <c r="F59" i="3"/>
  <c r="F63" i="3"/>
  <c r="F67" i="3"/>
  <c r="F71" i="3"/>
  <c r="F75" i="3"/>
  <c r="F79" i="3"/>
  <c r="F83" i="3"/>
  <c r="F87" i="3"/>
  <c r="F91" i="3"/>
  <c r="F95" i="3"/>
  <c r="F99" i="3"/>
  <c r="F103" i="3"/>
  <c r="F107" i="3"/>
  <c r="F111" i="3"/>
  <c r="F115" i="3"/>
  <c r="F119" i="3"/>
  <c r="F45" i="3"/>
  <c r="F57" i="3"/>
  <c r="F73" i="3"/>
  <c r="F93" i="3"/>
  <c r="F109" i="3"/>
  <c r="G41" i="3"/>
  <c r="G61" i="3"/>
  <c r="G73" i="3"/>
  <c r="G93" i="3"/>
  <c r="G113" i="3"/>
  <c r="F42" i="3"/>
  <c r="F70" i="3"/>
  <c r="F90" i="3"/>
  <c r="F114" i="3"/>
  <c r="G35" i="3"/>
  <c r="G39" i="3"/>
  <c r="G43" i="3"/>
  <c r="G47" i="3"/>
  <c r="G51" i="3"/>
  <c r="G55" i="3"/>
  <c r="G59" i="3"/>
  <c r="G63" i="3"/>
  <c r="G67" i="3"/>
  <c r="G71" i="3"/>
  <c r="G75" i="3"/>
  <c r="G79" i="3"/>
  <c r="G83" i="3"/>
  <c r="G87" i="3"/>
  <c r="G91" i="3"/>
  <c r="G95" i="3"/>
  <c r="G99" i="3"/>
  <c r="G103" i="3"/>
  <c r="G107" i="3"/>
  <c r="G111" i="3"/>
  <c r="G115" i="3"/>
  <c r="G119" i="3"/>
  <c r="F41" i="3"/>
  <c r="F65" i="3"/>
  <c r="F85" i="3"/>
  <c r="F105" i="3"/>
  <c r="G31" i="3"/>
  <c r="G45" i="3"/>
  <c r="G77" i="3"/>
  <c r="G101" i="3"/>
  <c r="F31" i="3"/>
  <c r="F38" i="3"/>
  <c r="F58" i="3"/>
  <c r="F82" i="3"/>
  <c r="F106" i="3"/>
  <c r="F32" i="3"/>
  <c r="F36" i="3"/>
  <c r="F40" i="3"/>
  <c r="F44" i="3"/>
  <c r="F48" i="3"/>
  <c r="F52" i="3"/>
  <c r="F56" i="3"/>
  <c r="F60" i="3"/>
  <c r="F64" i="3"/>
  <c r="F68" i="3"/>
  <c r="F72" i="3"/>
  <c r="F76" i="3"/>
  <c r="F80" i="3"/>
  <c r="F84" i="3"/>
  <c r="F88" i="3"/>
  <c r="F92" i="3"/>
  <c r="F96" i="3"/>
  <c r="F100" i="3"/>
  <c r="F104" i="3"/>
  <c r="F108" i="3"/>
  <c r="F112" i="3"/>
  <c r="F116" i="3"/>
  <c r="F120" i="3"/>
  <c r="F61" i="3"/>
  <c r="F89" i="3"/>
  <c r="F117" i="3"/>
  <c r="G33" i="3"/>
  <c r="G49" i="3"/>
  <c r="G65" i="3"/>
  <c r="G89" i="3"/>
  <c r="G109" i="3"/>
  <c r="F34" i="3"/>
  <c r="F50" i="3"/>
  <c r="F62" i="3"/>
  <c r="F78" i="3"/>
  <c r="F98" i="3"/>
  <c r="G32" i="3"/>
  <c r="G36" i="3"/>
  <c r="G40" i="3"/>
  <c r="G44" i="3"/>
  <c r="G48" i="3"/>
  <c r="G52" i="3"/>
  <c r="G56" i="3"/>
  <c r="G60" i="3"/>
  <c r="G64" i="3"/>
  <c r="G68" i="3"/>
  <c r="G72" i="3"/>
  <c r="G76" i="3"/>
  <c r="G80" i="3"/>
  <c r="G84" i="3"/>
  <c r="G88" i="3"/>
  <c r="G92" i="3"/>
  <c r="G96" i="3"/>
  <c r="G100" i="3"/>
  <c r="G104" i="3"/>
  <c r="G108" i="3"/>
  <c r="G112" i="3"/>
  <c r="G116" i="3"/>
  <c r="G120" i="3"/>
  <c r="F37" i="3"/>
  <c r="F49" i="3"/>
  <c r="F69" i="3"/>
  <c r="F77" i="3"/>
  <c r="F97" i="3"/>
  <c r="F113" i="3"/>
  <c r="G57" i="3"/>
  <c r="G81" i="3"/>
  <c r="G97" i="3"/>
  <c r="G117" i="3"/>
  <c r="F46" i="3"/>
  <c r="F66" i="3"/>
  <c r="F94" i="3"/>
  <c r="F110" i="3"/>
  <c r="J78" i="3" l="1"/>
  <c r="B81" i="11" s="1"/>
  <c r="J104" i="3"/>
  <c r="B107" i="11" s="1"/>
  <c r="J72" i="3"/>
  <c r="B75" i="11" s="1"/>
  <c r="J40" i="3"/>
  <c r="B43" i="11" s="1"/>
  <c r="J70" i="3"/>
  <c r="B73" i="11" s="1"/>
  <c r="J93" i="3"/>
  <c r="B96" i="11" s="1"/>
  <c r="J103" i="3"/>
  <c r="B106" i="11" s="1"/>
  <c r="J71" i="3"/>
  <c r="B74" i="11" s="1"/>
  <c r="J39" i="3"/>
  <c r="B42" i="11" s="1"/>
  <c r="J68" i="3"/>
  <c r="B71" i="11" s="1"/>
  <c r="J42" i="3"/>
  <c r="B45" i="11" s="1"/>
  <c r="J73" i="3"/>
  <c r="B76" i="11" s="1"/>
  <c r="J99" i="3"/>
  <c r="B102" i="11" s="1"/>
  <c r="J67" i="3"/>
  <c r="B70" i="11" s="1"/>
  <c r="J35" i="3"/>
  <c r="B38" i="11" s="1"/>
  <c r="J89" i="3"/>
  <c r="B92" i="11" s="1"/>
  <c r="J64" i="3"/>
  <c r="B67" i="11" s="1"/>
  <c r="J32" i="3"/>
  <c r="B35" i="11" s="1"/>
  <c r="J57" i="3"/>
  <c r="B60" i="11" s="1"/>
  <c r="J95" i="3"/>
  <c r="B98" i="11" s="1"/>
  <c r="J63" i="3"/>
  <c r="B66" i="11" s="1"/>
  <c r="J118" i="3"/>
  <c r="B121" i="11" s="1"/>
  <c r="J117" i="3"/>
  <c r="B120" i="11" s="1"/>
  <c r="J110" i="3"/>
  <c r="B113" i="11" s="1"/>
  <c r="J50" i="3"/>
  <c r="B53" i="11" s="1"/>
  <c r="J96" i="3"/>
  <c r="B99" i="11" s="1"/>
  <c r="J94" i="3"/>
  <c r="B97" i="11" s="1"/>
  <c r="J97" i="3"/>
  <c r="B100" i="11" s="1"/>
  <c r="J34" i="3"/>
  <c r="B37" i="11" s="1"/>
  <c r="J61" i="3"/>
  <c r="B64" i="11" s="1"/>
  <c r="J92" i="3"/>
  <c r="B95" i="11" s="1"/>
  <c r="J60" i="3"/>
  <c r="B63" i="11" s="1"/>
  <c r="J106" i="3"/>
  <c r="B109" i="11" s="1"/>
  <c r="J45" i="3"/>
  <c r="B48" i="11" s="1"/>
  <c r="J91" i="3"/>
  <c r="B94" i="11" s="1"/>
  <c r="J59" i="3"/>
  <c r="B62" i="11" s="1"/>
  <c r="J102" i="3"/>
  <c r="B105" i="11" s="1"/>
  <c r="J77" i="3"/>
  <c r="B80" i="11" s="1"/>
  <c r="J120" i="3"/>
  <c r="B123" i="11" s="1"/>
  <c r="J88" i="3"/>
  <c r="B91" i="11" s="1"/>
  <c r="J82" i="3"/>
  <c r="B85" i="11" s="1"/>
  <c r="J105" i="3"/>
  <c r="B108" i="11" s="1"/>
  <c r="J119" i="3"/>
  <c r="B122" i="11" s="1"/>
  <c r="J87" i="3"/>
  <c r="B90" i="11" s="1"/>
  <c r="J55" i="3"/>
  <c r="B58" i="11" s="1"/>
  <c r="J86" i="3"/>
  <c r="B89" i="11" s="1"/>
  <c r="J101" i="3"/>
  <c r="B104" i="11" s="1"/>
  <c r="J100" i="3"/>
  <c r="B103" i="11" s="1"/>
  <c r="J113" i="3"/>
  <c r="B116" i="11" s="1"/>
  <c r="J66" i="3"/>
  <c r="B69" i="11" s="1"/>
  <c r="J56" i="3"/>
  <c r="B59" i="11" s="1"/>
  <c r="J46" i="3"/>
  <c r="B49" i="11" s="1"/>
  <c r="J69" i="3"/>
  <c r="B72" i="11" s="1"/>
  <c r="J116" i="3"/>
  <c r="B119" i="11" s="1"/>
  <c r="J84" i="3"/>
  <c r="B87" i="11" s="1"/>
  <c r="J52" i="3"/>
  <c r="B55" i="11" s="1"/>
  <c r="J58" i="3"/>
  <c r="B61" i="11" s="1"/>
  <c r="J85" i="3"/>
  <c r="B88" i="11" s="1"/>
  <c r="J115" i="3"/>
  <c r="B118" i="11" s="1"/>
  <c r="J83" i="3"/>
  <c r="B86" i="11" s="1"/>
  <c r="J51" i="3"/>
  <c r="B54" i="11" s="1"/>
  <c r="J74" i="3"/>
  <c r="B77" i="11" s="1"/>
  <c r="J81" i="3"/>
  <c r="B84" i="11" s="1"/>
  <c r="J62" i="3"/>
  <c r="B65" i="11" s="1"/>
  <c r="J80" i="3"/>
  <c r="B83" i="11" s="1"/>
  <c r="J38" i="3"/>
  <c r="B41" i="11" s="1"/>
  <c r="J114" i="3"/>
  <c r="B117" i="11" s="1"/>
  <c r="J111" i="3"/>
  <c r="B114" i="11" s="1"/>
  <c r="J79" i="3"/>
  <c r="B82" i="11" s="1"/>
  <c r="J47" i="3"/>
  <c r="B50" i="11" s="1"/>
  <c r="J54" i="3"/>
  <c r="B57" i="11" s="1"/>
  <c r="J53" i="3"/>
  <c r="B56" i="11" s="1"/>
  <c r="J36" i="3"/>
  <c r="B39" i="11" s="1"/>
  <c r="J49" i="3"/>
  <c r="B52" i="11" s="1"/>
  <c r="J112" i="3"/>
  <c r="B115" i="11" s="1"/>
  <c r="J48" i="3"/>
  <c r="B51" i="11" s="1"/>
  <c r="J65" i="3"/>
  <c r="B68" i="11" s="1"/>
  <c r="J37" i="3"/>
  <c r="B40" i="11" s="1"/>
  <c r="J98" i="3"/>
  <c r="B101" i="11" s="1"/>
  <c r="J108" i="3"/>
  <c r="B111" i="11" s="1"/>
  <c r="J76" i="3"/>
  <c r="B79" i="11" s="1"/>
  <c r="J44" i="3"/>
  <c r="B47" i="11" s="1"/>
  <c r="J31" i="3"/>
  <c r="B34" i="11" s="1"/>
  <c r="J41" i="3"/>
  <c r="B44" i="11" s="1"/>
  <c r="J90" i="3"/>
  <c r="B93" i="11" s="1"/>
  <c r="J109" i="3"/>
  <c r="B112" i="11" s="1"/>
  <c r="J107" i="3"/>
  <c r="B110" i="11" s="1"/>
  <c r="J75" i="3"/>
  <c r="B78" i="11" s="1"/>
  <c r="J43" i="3"/>
  <c r="B46" i="11" s="1"/>
  <c r="J33" i="3"/>
  <c r="B36" i="11" s="1"/>
  <c r="G8" i="6"/>
  <c r="B13" i="10" s="1"/>
  <c r="E111" i="11" l="1"/>
  <c r="E63" i="11"/>
  <c r="E74" i="11"/>
  <c r="E104" i="11"/>
  <c r="E106" i="11"/>
  <c r="E77" i="11"/>
  <c r="E64" i="11"/>
  <c r="E96" i="11"/>
  <c r="E93" i="11"/>
  <c r="E68" i="11"/>
  <c r="E54" i="11"/>
  <c r="E72" i="11"/>
  <c r="E58" i="11"/>
  <c r="E105" i="11"/>
  <c r="E37" i="11"/>
  <c r="E66" i="11"/>
  <c r="E73" i="11"/>
  <c r="E65" i="11"/>
  <c r="E92" i="11"/>
  <c r="E84" i="11"/>
  <c r="E95" i="11"/>
  <c r="E112" i="11"/>
  <c r="E119" i="11"/>
  <c r="E76" i="11"/>
  <c r="E103" i="11"/>
  <c r="E110" i="11"/>
  <c r="E34" i="11"/>
  <c r="E115" i="11"/>
  <c r="E117" i="11"/>
  <c r="E118" i="11"/>
  <c r="E59" i="11"/>
  <c r="E122" i="11"/>
  <c r="E97" i="11"/>
  <c r="E60" i="11"/>
  <c r="E45" i="11"/>
  <c r="E75" i="11"/>
  <c r="E78" i="11"/>
  <c r="E55" i="11"/>
  <c r="E113" i="11"/>
  <c r="E101" i="11"/>
  <c r="E87" i="11"/>
  <c r="E120" i="11"/>
  <c r="E40" i="11"/>
  <c r="E89" i="11"/>
  <c r="E121" i="11"/>
  <c r="E114" i="11"/>
  <c r="E49" i="11"/>
  <c r="E100" i="11"/>
  <c r="E98" i="11"/>
  <c r="E36" i="11"/>
  <c r="E52" i="11"/>
  <c r="E41" i="11"/>
  <c r="E88" i="11"/>
  <c r="E69" i="11"/>
  <c r="E108" i="11"/>
  <c r="E35" i="11"/>
  <c r="E71" i="11"/>
  <c r="E107" i="11"/>
  <c r="E91" i="11"/>
  <c r="E57" i="11"/>
  <c r="E123" i="11"/>
  <c r="E38" i="11"/>
  <c r="E50" i="11"/>
  <c r="E80" i="11"/>
  <c r="E44" i="11"/>
  <c r="E51" i="11"/>
  <c r="E86" i="11"/>
  <c r="E62" i="11"/>
  <c r="E46" i="11"/>
  <c r="E39" i="11"/>
  <c r="E83" i="11"/>
  <c r="E61" i="11"/>
  <c r="E116" i="11"/>
  <c r="E85" i="11"/>
  <c r="E109" i="11"/>
  <c r="E67" i="11"/>
  <c r="E42" i="11"/>
  <c r="E81" i="11"/>
  <c r="E12" i="10"/>
  <c r="E11" i="10"/>
  <c r="H22" i="1" s="1"/>
  <c r="E47" i="11"/>
  <c r="E53" i="11"/>
  <c r="E56" i="11"/>
  <c r="E99" i="11"/>
  <c r="E102" i="11"/>
  <c r="E48" i="11"/>
  <c r="E94" i="11"/>
  <c r="E43" i="11"/>
  <c r="E90" i="11"/>
  <c r="E82" i="11"/>
  <c r="E79" i="11"/>
  <c r="E70" i="11"/>
  <c r="E126" i="11" l="1"/>
  <c r="J28" i="11" s="1"/>
  <c r="J29" i="11" s="1"/>
  <c r="I40" i="11" l="1"/>
  <c r="J40" i="11" s="1"/>
  <c r="I48" i="11"/>
  <c r="J48" i="11" s="1"/>
  <c r="I56" i="11"/>
  <c r="J56" i="11" s="1"/>
  <c r="I64" i="11"/>
  <c r="J64" i="11" s="1"/>
  <c r="I72" i="11"/>
  <c r="J72" i="11" s="1"/>
  <c r="I80" i="11"/>
  <c r="J80" i="11" s="1"/>
  <c r="I88" i="11"/>
  <c r="J88" i="11" s="1"/>
  <c r="I96" i="11"/>
  <c r="J96" i="11" s="1"/>
  <c r="I104" i="11"/>
  <c r="J104" i="11" s="1"/>
  <c r="I112" i="11"/>
  <c r="J112" i="11" s="1"/>
  <c r="I120" i="11"/>
  <c r="J120" i="11" s="1"/>
  <c r="I41" i="11"/>
  <c r="J41" i="11" s="1"/>
  <c r="I49" i="11"/>
  <c r="J49" i="11" s="1"/>
  <c r="I57" i="11"/>
  <c r="J57" i="11" s="1"/>
  <c r="I65" i="11"/>
  <c r="J65" i="11" s="1"/>
  <c r="I73" i="11"/>
  <c r="J73" i="11" s="1"/>
  <c r="I81" i="11"/>
  <c r="J81" i="11" s="1"/>
  <c r="I89" i="11"/>
  <c r="J89" i="11" s="1"/>
  <c r="I97" i="11"/>
  <c r="J97" i="11" s="1"/>
  <c r="I105" i="11"/>
  <c r="J105" i="11" s="1"/>
  <c r="I113" i="11"/>
  <c r="J113" i="11" s="1"/>
  <c r="I121" i="11"/>
  <c r="J121" i="11" s="1"/>
  <c r="I44" i="11"/>
  <c r="J44" i="11" s="1"/>
  <c r="I68" i="11"/>
  <c r="J68" i="11" s="1"/>
  <c r="I92" i="11"/>
  <c r="J92" i="11" s="1"/>
  <c r="I42" i="11"/>
  <c r="J42" i="11" s="1"/>
  <c r="I50" i="11"/>
  <c r="J50" i="11" s="1"/>
  <c r="I58" i="11"/>
  <c r="J58" i="11" s="1"/>
  <c r="I66" i="11"/>
  <c r="J66" i="11" s="1"/>
  <c r="I74" i="11"/>
  <c r="J74" i="11" s="1"/>
  <c r="I82" i="11"/>
  <c r="J82" i="11" s="1"/>
  <c r="I90" i="11"/>
  <c r="J90" i="11" s="1"/>
  <c r="I98" i="11"/>
  <c r="J98" i="11" s="1"/>
  <c r="I106" i="11"/>
  <c r="J106" i="11" s="1"/>
  <c r="I114" i="11"/>
  <c r="J114" i="11" s="1"/>
  <c r="I122" i="11"/>
  <c r="J122" i="11" s="1"/>
  <c r="I43" i="11"/>
  <c r="J43" i="11" s="1"/>
  <c r="I59" i="11"/>
  <c r="J59" i="11" s="1"/>
  <c r="I67" i="11"/>
  <c r="J67" i="11" s="1"/>
  <c r="I83" i="11"/>
  <c r="J83" i="11" s="1"/>
  <c r="I99" i="11"/>
  <c r="J99" i="11" s="1"/>
  <c r="I115" i="11"/>
  <c r="J115" i="11" s="1"/>
  <c r="I116" i="11"/>
  <c r="J116" i="11" s="1"/>
  <c r="I45" i="11"/>
  <c r="J45" i="11" s="1"/>
  <c r="I69" i="11"/>
  <c r="J69" i="11" s="1"/>
  <c r="I93" i="11"/>
  <c r="J93" i="11" s="1"/>
  <c r="I117" i="11"/>
  <c r="J117" i="11" s="1"/>
  <c r="I35" i="11"/>
  <c r="J35" i="11" s="1"/>
  <c r="I51" i="11"/>
  <c r="J51" i="11" s="1"/>
  <c r="I75" i="11"/>
  <c r="J75" i="11" s="1"/>
  <c r="I91" i="11"/>
  <c r="J91" i="11" s="1"/>
  <c r="I107" i="11"/>
  <c r="J107" i="11" s="1"/>
  <c r="I123" i="11"/>
  <c r="J123" i="11" s="1"/>
  <c r="I36" i="11"/>
  <c r="J36" i="11" s="1"/>
  <c r="I60" i="11"/>
  <c r="J60" i="11" s="1"/>
  <c r="I76" i="11"/>
  <c r="J76" i="11" s="1"/>
  <c r="I100" i="11"/>
  <c r="J100" i="11" s="1"/>
  <c r="I53" i="11"/>
  <c r="J53" i="11" s="1"/>
  <c r="I85" i="11"/>
  <c r="J85" i="11" s="1"/>
  <c r="I109" i="11"/>
  <c r="J109" i="11" s="1"/>
  <c r="I38" i="11"/>
  <c r="J38" i="11" s="1"/>
  <c r="I46" i="11"/>
  <c r="J46" i="11" s="1"/>
  <c r="I54" i="11"/>
  <c r="J54" i="11" s="1"/>
  <c r="I62" i="11"/>
  <c r="J62" i="11" s="1"/>
  <c r="I70" i="11"/>
  <c r="J70" i="11" s="1"/>
  <c r="I78" i="11"/>
  <c r="J78" i="11" s="1"/>
  <c r="I86" i="11"/>
  <c r="J86" i="11" s="1"/>
  <c r="I94" i="11"/>
  <c r="J94" i="11" s="1"/>
  <c r="I102" i="11"/>
  <c r="J102" i="11" s="1"/>
  <c r="I110" i="11"/>
  <c r="J110" i="11" s="1"/>
  <c r="I118" i="11"/>
  <c r="J118" i="11" s="1"/>
  <c r="I34" i="11"/>
  <c r="J34" i="11" s="1"/>
  <c r="I39" i="11"/>
  <c r="J39" i="11" s="1"/>
  <c r="I47" i="11"/>
  <c r="J47" i="11" s="1"/>
  <c r="I55" i="11"/>
  <c r="J55" i="11" s="1"/>
  <c r="I63" i="11"/>
  <c r="J63" i="11" s="1"/>
  <c r="I71" i="11"/>
  <c r="J71" i="11" s="1"/>
  <c r="I79" i="11"/>
  <c r="J79" i="11" s="1"/>
  <c r="I87" i="11"/>
  <c r="J87" i="11" s="1"/>
  <c r="I95" i="11"/>
  <c r="J95" i="11" s="1"/>
  <c r="I103" i="11"/>
  <c r="J103" i="11" s="1"/>
  <c r="I111" i="11"/>
  <c r="J111" i="11" s="1"/>
  <c r="I119" i="11"/>
  <c r="J119" i="11" s="1"/>
  <c r="I52" i="11"/>
  <c r="J52" i="11" s="1"/>
  <c r="I84" i="11"/>
  <c r="J84" i="11" s="1"/>
  <c r="I108" i="11"/>
  <c r="J108" i="11" s="1"/>
  <c r="I37" i="11"/>
  <c r="J37" i="11" s="1"/>
  <c r="I61" i="11"/>
  <c r="J61" i="11" s="1"/>
  <c r="I77" i="11"/>
  <c r="J77" i="11" s="1"/>
  <c r="I101" i="11"/>
  <c r="J101" i="11" s="1"/>
  <c r="R28" i="11"/>
  <c r="P28" i="11"/>
  <c r="P29" i="11" s="1"/>
  <c r="O34" i="11" s="1"/>
  <c r="P34" i="11" s="1"/>
  <c r="L28" i="11"/>
  <c r="L29" i="11" s="1"/>
  <c r="K34" i="11" s="1"/>
  <c r="L34" i="11" s="1"/>
  <c r="N28" i="11"/>
  <c r="J127" i="11" l="1"/>
  <c r="K121" i="11"/>
  <c r="L121" i="11" s="1"/>
  <c r="K117" i="11"/>
  <c r="L117" i="11" s="1"/>
  <c r="K113" i="11"/>
  <c r="L113" i="11" s="1"/>
  <c r="K109" i="11"/>
  <c r="L109" i="11" s="1"/>
  <c r="K105" i="11"/>
  <c r="L105" i="11" s="1"/>
  <c r="K101" i="11"/>
  <c r="L101" i="11" s="1"/>
  <c r="K97" i="11"/>
  <c r="L97" i="11" s="1"/>
  <c r="K93" i="11"/>
  <c r="L93" i="11" s="1"/>
  <c r="K89" i="11"/>
  <c r="L89" i="11" s="1"/>
  <c r="K85" i="11"/>
  <c r="L85" i="11" s="1"/>
  <c r="K81" i="11"/>
  <c r="L81" i="11" s="1"/>
  <c r="K77" i="11"/>
  <c r="L77" i="11" s="1"/>
  <c r="K73" i="11"/>
  <c r="L73" i="11" s="1"/>
  <c r="K69" i="11"/>
  <c r="L69" i="11" s="1"/>
  <c r="K65" i="11"/>
  <c r="L65" i="11" s="1"/>
  <c r="K61" i="11"/>
  <c r="L61" i="11" s="1"/>
  <c r="K57" i="11"/>
  <c r="L57" i="11" s="1"/>
  <c r="K53" i="11"/>
  <c r="L53" i="11" s="1"/>
  <c r="K49" i="11"/>
  <c r="L49" i="11" s="1"/>
  <c r="K45" i="11"/>
  <c r="L45" i="11" s="1"/>
  <c r="K41" i="11"/>
  <c r="L41" i="11" s="1"/>
  <c r="K37" i="11"/>
  <c r="L37" i="11" s="1"/>
  <c r="K120" i="11"/>
  <c r="L120" i="11" s="1"/>
  <c r="K116" i="11"/>
  <c r="L116" i="11" s="1"/>
  <c r="K112" i="11"/>
  <c r="L112" i="11" s="1"/>
  <c r="K108" i="11"/>
  <c r="L108" i="11" s="1"/>
  <c r="K104" i="11"/>
  <c r="L104" i="11" s="1"/>
  <c r="K100" i="11"/>
  <c r="L100" i="11" s="1"/>
  <c r="K96" i="11"/>
  <c r="L96" i="11" s="1"/>
  <c r="K92" i="11"/>
  <c r="L92" i="11" s="1"/>
  <c r="K88" i="11"/>
  <c r="L88" i="11" s="1"/>
  <c r="K84" i="11"/>
  <c r="L84" i="11" s="1"/>
  <c r="K80" i="11"/>
  <c r="L80" i="11" s="1"/>
  <c r="K76" i="11"/>
  <c r="L76" i="11" s="1"/>
  <c r="K72" i="11"/>
  <c r="L72" i="11" s="1"/>
  <c r="K68" i="11"/>
  <c r="L68" i="11" s="1"/>
  <c r="K64" i="11"/>
  <c r="L64" i="11" s="1"/>
  <c r="K60" i="11"/>
  <c r="L60" i="11" s="1"/>
  <c r="K56" i="11"/>
  <c r="L56" i="11" s="1"/>
  <c r="K52" i="11"/>
  <c r="L52" i="11" s="1"/>
  <c r="K48" i="11"/>
  <c r="L48" i="11" s="1"/>
  <c r="K44" i="11"/>
  <c r="L44" i="11" s="1"/>
  <c r="K40" i="11"/>
  <c r="L40" i="11" s="1"/>
  <c r="K36" i="11"/>
  <c r="L36" i="11" s="1"/>
  <c r="K123" i="11"/>
  <c r="L123" i="11" s="1"/>
  <c r="K119" i="11"/>
  <c r="L119" i="11" s="1"/>
  <c r="K115" i="11"/>
  <c r="L115" i="11" s="1"/>
  <c r="K111" i="11"/>
  <c r="L111" i="11" s="1"/>
  <c r="K107" i="11"/>
  <c r="L107" i="11" s="1"/>
  <c r="K103" i="11"/>
  <c r="L103" i="11" s="1"/>
  <c r="K99" i="11"/>
  <c r="L99" i="11" s="1"/>
  <c r="K95" i="11"/>
  <c r="L95" i="11" s="1"/>
  <c r="K91" i="11"/>
  <c r="L91" i="11" s="1"/>
  <c r="K87" i="11"/>
  <c r="L87" i="11" s="1"/>
  <c r="K83" i="11"/>
  <c r="L83" i="11" s="1"/>
  <c r="K79" i="11"/>
  <c r="L79" i="11" s="1"/>
  <c r="K75" i="11"/>
  <c r="L75" i="11" s="1"/>
  <c r="K71" i="11"/>
  <c r="L71" i="11" s="1"/>
  <c r="K67" i="11"/>
  <c r="L67" i="11" s="1"/>
  <c r="K63" i="11"/>
  <c r="L63" i="11" s="1"/>
  <c r="K59" i="11"/>
  <c r="L59" i="11" s="1"/>
  <c r="K55" i="11"/>
  <c r="L55" i="11" s="1"/>
  <c r="K51" i="11"/>
  <c r="L51" i="11" s="1"/>
  <c r="K47" i="11"/>
  <c r="L47" i="11" s="1"/>
  <c r="K43" i="11"/>
  <c r="L43" i="11" s="1"/>
  <c r="K39" i="11"/>
  <c r="L39" i="11" s="1"/>
  <c r="K35" i="11"/>
  <c r="L35" i="11" s="1"/>
  <c r="K122" i="11"/>
  <c r="L122" i="11" s="1"/>
  <c r="K114" i="11"/>
  <c r="L114" i="11" s="1"/>
  <c r="K110" i="11"/>
  <c r="L110" i="11" s="1"/>
  <c r="K106" i="11"/>
  <c r="L106" i="11" s="1"/>
  <c r="K102" i="11"/>
  <c r="L102" i="11" s="1"/>
  <c r="K98" i="11"/>
  <c r="L98" i="11" s="1"/>
  <c r="K90" i="11"/>
  <c r="L90" i="11" s="1"/>
  <c r="K82" i="11"/>
  <c r="L82" i="11" s="1"/>
  <c r="K74" i="11"/>
  <c r="L74" i="11" s="1"/>
  <c r="K66" i="11"/>
  <c r="L66" i="11" s="1"/>
  <c r="K58" i="11"/>
  <c r="L58" i="11" s="1"/>
  <c r="K50" i="11"/>
  <c r="L50" i="11" s="1"/>
  <c r="K42" i="11"/>
  <c r="L42" i="11" s="1"/>
  <c r="K118" i="11"/>
  <c r="L118" i="11" s="1"/>
  <c r="K94" i="11"/>
  <c r="L94" i="11" s="1"/>
  <c r="K86" i="11"/>
  <c r="L86" i="11" s="1"/>
  <c r="K78" i="11"/>
  <c r="L78" i="11" s="1"/>
  <c r="K70" i="11"/>
  <c r="L70" i="11" s="1"/>
  <c r="K62" i="11"/>
  <c r="L62" i="11" s="1"/>
  <c r="K54" i="11"/>
  <c r="L54" i="11" s="1"/>
  <c r="K46" i="11"/>
  <c r="L46" i="11" s="1"/>
  <c r="K38" i="11"/>
  <c r="L38" i="11" s="1"/>
  <c r="O41" i="11"/>
  <c r="P41" i="11" s="1"/>
  <c r="O49" i="11"/>
  <c r="P49" i="11" s="1"/>
  <c r="O57" i="11"/>
  <c r="P57" i="11" s="1"/>
  <c r="O65" i="11"/>
  <c r="P65" i="11" s="1"/>
  <c r="O73" i="11"/>
  <c r="P73" i="11" s="1"/>
  <c r="O81" i="11"/>
  <c r="P81" i="11" s="1"/>
  <c r="O89" i="11"/>
  <c r="P89" i="11" s="1"/>
  <c r="O97" i="11"/>
  <c r="P97" i="11" s="1"/>
  <c r="O105" i="11"/>
  <c r="P105" i="11" s="1"/>
  <c r="O113" i="11"/>
  <c r="P113" i="11" s="1"/>
  <c r="O121" i="11"/>
  <c r="P121" i="11" s="1"/>
  <c r="O42" i="11"/>
  <c r="P42" i="11" s="1"/>
  <c r="O50" i="11"/>
  <c r="P50" i="11" s="1"/>
  <c r="O58" i="11"/>
  <c r="P58" i="11" s="1"/>
  <c r="O66" i="11"/>
  <c r="P66" i="11" s="1"/>
  <c r="O74" i="11"/>
  <c r="P74" i="11" s="1"/>
  <c r="O82" i="11"/>
  <c r="P82" i="11" s="1"/>
  <c r="O90" i="11"/>
  <c r="P90" i="11" s="1"/>
  <c r="O98" i="11"/>
  <c r="P98" i="11" s="1"/>
  <c r="O106" i="11"/>
  <c r="P106" i="11" s="1"/>
  <c r="O114" i="11"/>
  <c r="P114" i="11" s="1"/>
  <c r="O122" i="11"/>
  <c r="P122" i="11" s="1"/>
  <c r="O35" i="11"/>
  <c r="P35" i="11" s="1"/>
  <c r="O43" i="11"/>
  <c r="P43" i="11" s="1"/>
  <c r="O51" i="11"/>
  <c r="P51" i="11" s="1"/>
  <c r="O59" i="11"/>
  <c r="P59" i="11" s="1"/>
  <c r="O67" i="11"/>
  <c r="P67" i="11" s="1"/>
  <c r="O75" i="11"/>
  <c r="P75" i="11" s="1"/>
  <c r="O83" i="11"/>
  <c r="P83" i="11" s="1"/>
  <c r="O91" i="11"/>
  <c r="P91" i="11" s="1"/>
  <c r="O99" i="11"/>
  <c r="P99" i="11" s="1"/>
  <c r="O107" i="11"/>
  <c r="P107" i="11" s="1"/>
  <c r="O115" i="11"/>
  <c r="P115" i="11" s="1"/>
  <c r="O123" i="11"/>
  <c r="P123" i="11" s="1"/>
  <c r="O36" i="11"/>
  <c r="P36" i="11" s="1"/>
  <c r="O44" i="11"/>
  <c r="P44" i="11" s="1"/>
  <c r="O52" i="11"/>
  <c r="P52" i="11" s="1"/>
  <c r="O60" i="11"/>
  <c r="P60" i="11" s="1"/>
  <c r="O68" i="11"/>
  <c r="P68" i="11" s="1"/>
  <c r="O76" i="11"/>
  <c r="P76" i="11" s="1"/>
  <c r="O84" i="11"/>
  <c r="P84" i="11" s="1"/>
  <c r="O92" i="11"/>
  <c r="P92" i="11" s="1"/>
  <c r="O100" i="11"/>
  <c r="P100" i="11" s="1"/>
  <c r="O108" i="11"/>
  <c r="P108" i="11" s="1"/>
  <c r="O116" i="11"/>
  <c r="P116" i="11" s="1"/>
  <c r="O37" i="11"/>
  <c r="P37" i="11" s="1"/>
  <c r="O45" i="11"/>
  <c r="P45" i="11" s="1"/>
  <c r="O53" i="11"/>
  <c r="P53" i="11" s="1"/>
  <c r="O61" i="11"/>
  <c r="P61" i="11" s="1"/>
  <c r="O69" i="11"/>
  <c r="P69" i="11" s="1"/>
  <c r="O77" i="11"/>
  <c r="P77" i="11" s="1"/>
  <c r="O85" i="11"/>
  <c r="P85" i="11" s="1"/>
  <c r="O93" i="11"/>
  <c r="P93" i="11" s="1"/>
  <c r="O101" i="11"/>
  <c r="P101" i="11" s="1"/>
  <c r="O109" i="11"/>
  <c r="P109" i="11" s="1"/>
  <c r="O117" i="11"/>
  <c r="P117" i="11" s="1"/>
  <c r="O40" i="11"/>
  <c r="P40" i="11" s="1"/>
  <c r="O56" i="11"/>
  <c r="P56" i="11" s="1"/>
  <c r="O72" i="11"/>
  <c r="P72" i="11" s="1"/>
  <c r="O88" i="11"/>
  <c r="P88" i="11" s="1"/>
  <c r="O104" i="11"/>
  <c r="P104" i="11" s="1"/>
  <c r="O120" i="11"/>
  <c r="P120" i="11" s="1"/>
  <c r="O38" i="11"/>
  <c r="P38" i="11" s="1"/>
  <c r="O46" i="11"/>
  <c r="P46" i="11" s="1"/>
  <c r="O54" i="11"/>
  <c r="P54" i="11" s="1"/>
  <c r="O62" i="11"/>
  <c r="P62" i="11" s="1"/>
  <c r="O70" i="11"/>
  <c r="P70" i="11" s="1"/>
  <c r="O78" i="11"/>
  <c r="P78" i="11" s="1"/>
  <c r="O86" i="11"/>
  <c r="P86" i="11" s="1"/>
  <c r="O94" i="11"/>
  <c r="P94" i="11" s="1"/>
  <c r="O102" i="11"/>
  <c r="P102" i="11" s="1"/>
  <c r="O110" i="11"/>
  <c r="P110" i="11" s="1"/>
  <c r="O118" i="11"/>
  <c r="P118" i="11" s="1"/>
  <c r="O48" i="11"/>
  <c r="P48" i="11" s="1"/>
  <c r="O64" i="11"/>
  <c r="P64" i="11" s="1"/>
  <c r="O80" i="11"/>
  <c r="P80" i="11" s="1"/>
  <c r="O96" i="11"/>
  <c r="P96" i="11" s="1"/>
  <c r="O112" i="11"/>
  <c r="P112" i="11" s="1"/>
  <c r="O39" i="11"/>
  <c r="P39" i="11" s="1"/>
  <c r="O47" i="11"/>
  <c r="P47" i="11" s="1"/>
  <c r="O55" i="11"/>
  <c r="P55" i="11" s="1"/>
  <c r="O63" i="11"/>
  <c r="P63" i="11" s="1"/>
  <c r="O71" i="11"/>
  <c r="P71" i="11" s="1"/>
  <c r="O79" i="11"/>
  <c r="P79" i="11" s="1"/>
  <c r="O87" i="11"/>
  <c r="P87" i="11" s="1"/>
  <c r="O95" i="11"/>
  <c r="P95" i="11" s="1"/>
  <c r="O103" i="11"/>
  <c r="P103" i="11" s="1"/>
  <c r="O111" i="11"/>
  <c r="P111" i="11" s="1"/>
  <c r="O119" i="11"/>
  <c r="P119" i="11" s="1"/>
  <c r="R29" i="11"/>
  <c r="Q34" i="11" s="1"/>
  <c r="R34" i="11" s="1"/>
  <c r="N29" i="11"/>
  <c r="M34" i="11" s="1"/>
  <c r="N34" i="11" s="1"/>
  <c r="Q42" i="11" l="1"/>
  <c r="R42" i="11" s="1"/>
  <c r="Q50" i="11"/>
  <c r="R50" i="11" s="1"/>
  <c r="Q58" i="11"/>
  <c r="R58" i="11" s="1"/>
  <c r="Q66" i="11"/>
  <c r="R66" i="11" s="1"/>
  <c r="Q74" i="11"/>
  <c r="R74" i="11" s="1"/>
  <c r="Q82" i="11"/>
  <c r="R82" i="11" s="1"/>
  <c r="Q90" i="11"/>
  <c r="R90" i="11" s="1"/>
  <c r="Q98" i="11"/>
  <c r="R98" i="11" s="1"/>
  <c r="Q106" i="11"/>
  <c r="R106" i="11" s="1"/>
  <c r="Q114" i="11"/>
  <c r="R114" i="11" s="1"/>
  <c r="Q122" i="11"/>
  <c r="R122" i="11" s="1"/>
  <c r="Q81" i="11"/>
  <c r="R81" i="11" s="1"/>
  <c r="Q35" i="11"/>
  <c r="R35" i="11" s="1"/>
  <c r="Q43" i="11"/>
  <c r="R43" i="11" s="1"/>
  <c r="Q51" i="11"/>
  <c r="R51" i="11" s="1"/>
  <c r="Q59" i="11"/>
  <c r="R59" i="11" s="1"/>
  <c r="Q67" i="11"/>
  <c r="R67" i="11" s="1"/>
  <c r="Q75" i="11"/>
  <c r="R75" i="11" s="1"/>
  <c r="Q83" i="11"/>
  <c r="R83" i="11" s="1"/>
  <c r="Q91" i="11"/>
  <c r="R91" i="11" s="1"/>
  <c r="Q99" i="11"/>
  <c r="R99" i="11" s="1"/>
  <c r="Q107" i="11"/>
  <c r="R107" i="11" s="1"/>
  <c r="Q115" i="11"/>
  <c r="R115" i="11" s="1"/>
  <c r="Q123" i="11"/>
  <c r="R123" i="11" s="1"/>
  <c r="Q73" i="11"/>
  <c r="R73" i="11" s="1"/>
  <c r="Q36" i="11"/>
  <c r="R36" i="11" s="1"/>
  <c r="Q44" i="11"/>
  <c r="R44" i="11" s="1"/>
  <c r="Q52" i="11"/>
  <c r="R52" i="11" s="1"/>
  <c r="Q60" i="11"/>
  <c r="R60" i="11" s="1"/>
  <c r="Q68" i="11"/>
  <c r="R68" i="11" s="1"/>
  <c r="Q76" i="11"/>
  <c r="R76" i="11" s="1"/>
  <c r="Q84" i="11"/>
  <c r="R84" i="11" s="1"/>
  <c r="Q92" i="11"/>
  <c r="R92" i="11" s="1"/>
  <c r="Q100" i="11"/>
  <c r="R100" i="11" s="1"/>
  <c r="Q108" i="11"/>
  <c r="R108" i="11" s="1"/>
  <c r="Q116" i="11"/>
  <c r="R116" i="11" s="1"/>
  <c r="Q89" i="11"/>
  <c r="R89" i="11" s="1"/>
  <c r="Q37" i="11"/>
  <c r="R37" i="11" s="1"/>
  <c r="Q45" i="11"/>
  <c r="R45" i="11" s="1"/>
  <c r="Q53" i="11"/>
  <c r="R53" i="11" s="1"/>
  <c r="Q61" i="11"/>
  <c r="R61" i="11" s="1"/>
  <c r="Q69" i="11"/>
  <c r="R69" i="11" s="1"/>
  <c r="Q77" i="11"/>
  <c r="R77" i="11" s="1"/>
  <c r="Q85" i="11"/>
  <c r="R85" i="11" s="1"/>
  <c r="Q93" i="11"/>
  <c r="R93" i="11" s="1"/>
  <c r="Q101" i="11"/>
  <c r="R101" i="11" s="1"/>
  <c r="Q109" i="11"/>
  <c r="R109" i="11" s="1"/>
  <c r="Q117" i="11"/>
  <c r="R117" i="11" s="1"/>
  <c r="Q57" i="11"/>
  <c r="R57" i="11" s="1"/>
  <c r="Q38" i="11"/>
  <c r="R38" i="11" s="1"/>
  <c r="Q46" i="11"/>
  <c r="R46" i="11" s="1"/>
  <c r="Q54" i="11"/>
  <c r="R54" i="11" s="1"/>
  <c r="Q62" i="11"/>
  <c r="R62" i="11" s="1"/>
  <c r="Q70" i="11"/>
  <c r="R70" i="11" s="1"/>
  <c r="Q78" i="11"/>
  <c r="R78" i="11" s="1"/>
  <c r="Q86" i="11"/>
  <c r="R86" i="11" s="1"/>
  <c r="Q94" i="11"/>
  <c r="R94" i="11" s="1"/>
  <c r="Q102" i="11"/>
  <c r="R102" i="11" s="1"/>
  <c r="Q110" i="11"/>
  <c r="R110" i="11" s="1"/>
  <c r="Q118" i="11"/>
  <c r="R118" i="11" s="1"/>
  <c r="Q65" i="11"/>
  <c r="R65" i="11" s="1"/>
  <c r="Q97" i="11"/>
  <c r="R97" i="11" s="1"/>
  <c r="Q113" i="11"/>
  <c r="R113" i="11" s="1"/>
  <c r="Q39" i="11"/>
  <c r="R39" i="11" s="1"/>
  <c r="Q47" i="11"/>
  <c r="R47" i="11" s="1"/>
  <c r="Q55" i="11"/>
  <c r="R55" i="11" s="1"/>
  <c r="Q63" i="11"/>
  <c r="R63" i="11" s="1"/>
  <c r="Q71" i="11"/>
  <c r="R71" i="11" s="1"/>
  <c r="Q79" i="11"/>
  <c r="R79" i="11" s="1"/>
  <c r="Q87" i="11"/>
  <c r="R87" i="11" s="1"/>
  <c r="Q95" i="11"/>
  <c r="R95" i="11" s="1"/>
  <c r="Q103" i="11"/>
  <c r="R103" i="11" s="1"/>
  <c r="Q111" i="11"/>
  <c r="R111" i="11" s="1"/>
  <c r="Q119" i="11"/>
  <c r="R119" i="11" s="1"/>
  <c r="Q49" i="11"/>
  <c r="R49" i="11" s="1"/>
  <c r="Q105" i="11"/>
  <c r="R105" i="11" s="1"/>
  <c r="Q121" i="11"/>
  <c r="R121" i="11" s="1"/>
  <c r="Q40" i="11"/>
  <c r="R40" i="11" s="1"/>
  <c r="Q48" i="11"/>
  <c r="R48" i="11" s="1"/>
  <c r="Q56" i="11"/>
  <c r="R56" i="11" s="1"/>
  <c r="Q64" i="11"/>
  <c r="R64" i="11" s="1"/>
  <c r="Q72" i="11"/>
  <c r="R72" i="11" s="1"/>
  <c r="Q80" i="11"/>
  <c r="R80" i="11" s="1"/>
  <c r="Q88" i="11"/>
  <c r="R88" i="11" s="1"/>
  <c r="Q96" i="11"/>
  <c r="R96" i="11" s="1"/>
  <c r="Q104" i="11"/>
  <c r="R104" i="11" s="1"/>
  <c r="Q112" i="11"/>
  <c r="R112" i="11" s="1"/>
  <c r="Q120" i="11"/>
  <c r="R120" i="11" s="1"/>
  <c r="Q41" i="11"/>
  <c r="R41" i="11" s="1"/>
  <c r="M40" i="11"/>
  <c r="N40" i="11" s="1"/>
  <c r="M48" i="11"/>
  <c r="N48" i="11" s="1"/>
  <c r="M56" i="11"/>
  <c r="N56" i="11" s="1"/>
  <c r="M64" i="11"/>
  <c r="N64" i="11" s="1"/>
  <c r="M72" i="11"/>
  <c r="N72" i="11" s="1"/>
  <c r="M80" i="11"/>
  <c r="N80" i="11" s="1"/>
  <c r="M88" i="11"/>
  <c r="N88" i="11" s="1"/>
  <c r="M96" i="11"/>
  <c r="N96" i="11" s="1"/>
  <c r="M104" i="11"/>
  <c r="N104" i="11" s="1"/>
  <c r="M112" i="11"/>
  <c r="N112" i="11" s="1"/>
  <c r="M120" i="11"/>
  <c r="N120" i="11" s="1"/>
  <c r="M41" i="11"/>
  <c r="N41" i="11" s="1"/>
  <c r="M49" i="11"/>
  <c r="N49" i="11" s="1"/>
  <c r="M57" i="11"/>
  <c r="N57" i="11" s="1"/>
  <c r="M65" i="11"/>
  <c r="N65" i="11" s="1"/>
  <c r="M73" i="11"/>
  <c r="N73" i="11" s="1"/>
  <c r="M81" i="11"/>
  <c r="N81" i="11" s="1"/>
  <c r="M89" i="11"/>
  <c r="N89" i="11" s="1"/>
  <c r="M97" i="11"/>
  <c r="N97" i="11" s="1"/>
  <c r="M105" i="11"/>
  <c r="N105" i="11" s="1"/>
  <c r="M113" i="11"/>
  <c r="N113" i="11" s="1"/>
  <c r="M121" i="11"/>
  <c r="N121" i="11" s="1"/>
  <c r="M42" i="11"/>
  <c r="N42" i="11" s="1"/>
  <c r="M50" i="11"/>
  <c r="N50" i="11" s="1"/>
  <c r="M58" i="11"/>
  <c r="N58" i="11" s="1"/>
  <c r="M66" i="11"/>
  <c r="N66" i="11" s="1"/>
  <c r="M74" i="11"/>
  <c r="N74" i="11" s="1"/>
  <c r="M82" i="11"/>
  <c r="N82" i="11" s="1"/>
  <c r="M90" i="11"/>
  <c r="N90" i="11" s="1"/>
  <c r="M98" i="11"/>
  <c r="N98" i="11" s="1"/>
  <c r="M106" i="11"/>
  <c r="N106" i="11" s="1"/>
  <c r="M114" i="11"/>
  <c r="N114" i="11" s="1"/>
  <c r="M122" i="11"/>
  <c r="N122" i="11" s="1"/>
  <c r="M35" i="11"/>
  <c r="N35" i="11" s="1"/>
  <c r="M43" i="11"/>
  <c r="N43" i="11" s="1"/>
  <c r="M51" i="11"/>
  <c r="N51" i="11" s="1"/>
  <c r="M59" i="11"/>
  <c r="N59" i="11" s="1"/>
  <c r="M67" i="11"/>
  <c r="N67" i="11" s="1"/>
  <c r="M75" i="11"/>
  <c r="N75" i="11" s="1"/>
  <c r="M83" i="11"/>
  <c r="N83" i="11" s="1"/>
  <c r="M91" i="11"/>
  <c r="N91" i="11" s="1"/>
  <c r="M99" i="11"/>
  <c r="N99" i="11" s="1"/>
  <c r="M107" i="11"/>
  <c r="N107" i="11" s="1"/>
  <c r="M115" i="11"/>
  <c r="N115" i="11" s="1"/>
  <c r="M123" i="11"/>
  <c r="N123" i="11" s="1"/>
  <c r="M36" i="11"/>
  <c r="N36" i="11" s="1"/>
  <c r="M44" i="11"/>
  <c r="N44" i="11" s="1"/>
  <c r="M52" i="11"/>
  <c r="N52" i="11" s="1"/>
  <c r="M60" i="11"/>
  <c r="N60" i="11" s="1"/>
  <c r="M68" i="11"/>
  <c r="N68" i="11" s="1"/>
  <c r="M76" i="11"/>
  <c r="N76" i="11" s="1"/>
  <c r="M84" i="11"/>
  <c r="N84" i="11" s="1"/>
  <c r="M92" i="11"/>
  <c r="N92" i="11" s="1"/>
  <c r="M100" i="11"/>
  <c r="N100" i="11" s="1"/>
  <c r="M108" i="11"/>
  <c r="N108" i="11" s="1"/>
  <c r="M116" i="11"/>
  <c r="N116" i="11" s="1"/>
  <c r="M47" i="11"/>
  <c r="N47" i="11" s="1"/>
  <c r="M63" i="11"/>
  <c r="N63" i="11" s="1"/>
  <c r="M79" i="11"/>
  <c r="N79" i="11" s="1"/>
  <c r="M95" i="11"/>
  <c r="N95" i="11" s="1"/>
  <c r="M111" i="11"/>
  <c r="N111" i="11" s="1"/>
  <c r="M37" i="11"/>
  <c r="N37" i="11" s="1"/>
  <c r="M45" i="11"/>
  <c r="N45" i="11" s="1"/>
  <c r="M53" i="11"/>
  <c r="N53" i="11" s="1"/>
  <c r="M61" i="11"/>
  <c r="N61" i="11" s="1"/>
  <c r="M69" i="11"/>
  <c r="N69" i="11" s="1"/>
  <c r="M77" i="11"/>
  <c r="N77" i="11" s="1"/>
  <c r="M85" i="11"/>
  <c r="N85" i="11" s="1"/>
  <c r="M93" i="11"/>
  <c r="N93" i="11" s="1"/>
  <c r="M101" i="11"/>
  <c r="N101" i="11" s="1"/>
  <c r="M109" i="11"/>
  <c r="N109" i="11" s="1"/>
  <c r="M117" i="11"/>
  <c r="N117" i="11" s="1"/>
  <c r="M39" i="11"/>
  <c r="N39" i="11" s="1"/>
  <c r="M55" i="11"/>
  <c r="N55" i="11" s="1"/>
  <c r="M71" i="11"/>
  <c r="N71" i="11" s="1"/>
  <c r="M87" i="11"/>
  <c r="N87" i="11" s="1"/>
  <c r="M103" i="11"/>
  <c r="N103" i="11" s="1"/>
  <c r="M119" i="11"/>
  <c r="N119" i="11" s="1"/>
  <c r="M38" i="11"/>
  <c r="N38" i="11" s="1"/>
  <c r="M46" i="11"/>
  <c r="N46" i="11" s="1"/>
  <c r="M54" i="11"/>
  <c r="N54" i="11" s="1"/>
  <c r="M62" i="11"/>
  <c r="N62" i="11" s="1"/>
  <c r="M70" i="11"/>
  <c r="N70" i="11" s="1"/>
  <c r="M78" i="11"/>
  <c r="N78" i="11" s="1"/>
  <c r="M86" i="11"/>
  <c r="N86" i="11" s="1"/>
  <c r="M94" i="11"/>
  <c r="N94" i="11" s="1"/>
  <c r="M102" i="11"/>
  <c r="N102" i="11" s="1"/>
  <c r="M110" i="11"/>
  <c r="N110" i="11" s="1"/>
  <c r="M118" i="11"/>
  <c r="N118" i="11" s="1"/>
  <c r="P127" i="11"/>
  <c r="L127" i="11"/>
  <c r="P126" i="11" a="1"/>
  <c r="P126" i="11" s="1"/>
  <c r="N126" i="11" l="1" a="1"/>
  <c r="N126" i="11" s="1"/>
  <c r="R126" i="11" a="1"/>
  <c r="R127" i="11"/>
  <c r="N127" i="11"/>
  <c r="R126" i="11"/>
  <c r="P128" i="11"/>
  <c r="P129" i="11" s="1"/>
  <c r="R128" i="11" l="1"/>
  <c r="R129" i="11" s="1"/>
  <c r="N128" i="11"/>
  <c r="N129" i="11" s="1"/>
  <c r="J126" i="11" a="1"/>
  <c r="L126" i="11" a="1"/>
  <c r="J126" i="11"/>
  <c r="L126" i="11"/>
  <c r="J128" i="11"/>
  <c r="L128" i="11"/>
  <c r="J129" i="11"/>
  <c r="H134" i="11"/>
  <c r="L129" i="11"/>
  <c r="G133" i="11"/>
  <c r="H133" i="11"/>
  <c r="F6" i="11"/>
  <c r="B10" i="10"/>
  <c r="E10" i="10"/>
  <c r="H19" i="1"/>
</calcChain>
</file>

<file path=xl/sharedStrings.xml><?xml version="1.0" encoding="utf-8"?>
<sst xmlns="http://schemas.openxmlformats.org/spreadsheetml/2006/main" count="644" uniqueCount="381">
  <si>
    <t>日本語</t>
  </si>
  <si>
    <t>A [mm]</t>
  </si>
  <si>
    <t>B [mm]</t>
  </si>
  <si>
    <t>C [mm]</t>
  </si>
  <si>
    <t>D [mm]</t>
  </si>
  <si>
    <t>E [mm]</t>
  </si>
  <si>
    <t>F [mm]</t>
  </si>
  <si>
    <t>G [mm]</t>
  </si>
  <si>
    <t>H [mm]</t>
  </si>
  <si>
    <t>均質</t>
  </si>
  <si>
    <t>[kg]</t>
  </si>
  <si>
    <t>1189743-03 AD, 16.03.2026</t>
  </si>
  <si>
    <t>Berechnung Geschirrspülertür</t>
  </si>
  <si>
    <t>Auswahlfelder und Ergebnisse mehrsprachig</t>
  </si>
  <si>
    <t>Inputs</t>
  </si>
  <si>
    <t>Outputs</t>
  </si>
  <si>
    <t>Bezeichnung</t>
  </si>
  <si>
    <t>Wert</t>
  </si>
  <si>
    <t>Sprache</t>
  </si>
  <si>
    <t>Breitennorm</t>
  </si>
  <si>
    <t>Grösse</t>
  </si>
  <si>
    <t>Dekortyp</t>
  </si>
  <si>
    <t>Anzeigetexte</t>
  </si>
  <si>
    <t>Empfohlene Federn</t>
  </si>
  <si>
    <t>Kollision mit Sockelblende</t>
  </si>
  <si>
    <t>Kollisionen Zeile 1</t>
  </si>
  <si>
    <t>Kollision mit Gerätesockel</t>
  </si>
  <si>
    <t>Kollisionen Zeile 2</t>
  </si>
  <si>
    <t>Anzahl Kollisionen</t>
  </si>
  <si>
    <t>Überprüfung Auswahlfelder</t>
  </si>
  <si>
    <t>Auswahlfeld</t>
  </si>
  <si>
    <t>Auswahl gültig</t>
  </si>
  <si>
    <t>Sprachvarianten</t>
  </si>
  <si>
    <t>Auswahl  / Anzeige</t>
  </si>
  <si>
    <t>Deutsch</t>
  </si>
  <si>
    <t>English</t>
  </si>
  <si>
    <t>Japanisch</t>
  </si>
  <si>
    <t>Englisch</t>
  </si>
  <si>
    <t>Gerätebreite</t>
  </si>
  <si>
    <t>幅の標準</t>
  </si>
  <si>
    <t>Standard width</t>
  </si>
  <si>
    <t>55 cm</t>
  </si>
  <si>
    <t>60 cm</t>
  </si>
  <si>
    <t>Gerätehöhe</t>
  </si>
  <si>
    <t>サイズ</t>
  </si>
  <si>
    <t>Size</t>
  </si>
  <si>
    <t>Standard</t>
  </si>
  <si>
    <t>スタンダード</t>
  </si>
  <si>
    <t>Grossraum</t>
  </si>
  <si>
    <t>広い部屋</t>
  </si>
  <si>
    <t>Large capacity</t>
  </si>
  <si>
    <t>前板パネルの装飾タイプ</t>
    <rPh sb="0" eb="1">
      <t>マエ</t>
    </rPh>
    <rPh sb="1" eb="2">
      <t>イタ</t>
    </rPh>
    <rPh sb="6" eb="8">
      <t>ソウショク</t>
    </rPh>
    <phoneticPr fontId="1"/>
  </si>
  <si>
    <t>Decor panel type</t>
  </si>
  <si>
    <t>Homogen</t>
  </si>
  <si>
    <t>Homogenous</t>
  </si>
  <si>
    <t>Nicht homogen</t>
  </si>
  <si>
    <t>均質ではない</t>
  </si>
  <si>
    <t>Not homogenous</t>
  </si>
  <si>
    <t>推奨スプリング</t>
  </si>
  <si>
    <t>Recommended springs</t>
  </si>
  <si>
    <t>Standardfedern</t>
  </si>
  <si>
    <t>標準スプリング</t>
  </si>
  <si>
    <t>Standard springs</t>
  </si>
  <si>
    <t>Stufe 0 weiss (Set 1283136)</t>
  </si>
  <si>
    <t>レベル 0 白 (設定 1283136)</t>
  </si>
  <si>
    <t>Grade 0 white (set 1283136)</t>
  </si>
  <si>
    <t>Stufe 1 blau (Set 1206326)</t>
  </si>
  <si>
    <t>レベル1 青（セット 1206326）</t>
  </si>
  <si>
    <t>Grade 1 blue (set 1206326)</t>
  </si>
  <si>
    <t>Stufe 2 gelb (Set 1206327)</t>
  </si>
  <si>
    <t>レベル2 イエロー（セット 1206327）</t>
  </si>
  <si>
    <t>Grade 2 yellow (set 1206327)</t>
  </si>
  <si>
    <t>Stufe 3 grün (Set 1206328)</t>
  </si>
  <si>
    <t>レベル3グリーン（セット 1206328）</t>
  </si>
  <si>
    <t>Grade 3 green (set 1206328)</t>
  </si>
  <si>
    <t>Stufe 4 rot (Set 1206329)</t>
  </si>
  <si>
    <t>レベル4 赤（セット 1206329）</t>
  </si>
  <si>
    <t>Grade 4 red (set 1206329)</t>
  </si>
  <si>
    <t>Keine passenden Federn verfügbar</t>
  </si>
  <si>
    <t>適合するスプリングはありません</t>
  </si>
  <si>
    <t>No suitable springs available</t>
  </si>
  <si>
    <t>Einbau</t>
  </si>
  <si>
    <t>Einbau i.O., keine Kollisionen</t>
  </si>
  <si>
    <t>設置OK、衝突なし</t>
  </si>
  <si>
    <t>Installation OK, no collision</t>
  </si>
  <si>
    <t>Kollision mit der Sockelblende</t>
  </si>
  <si>
    <t>台座パネルとの衝突</t>
  </si>
  <si>
    <t>Collision with plinth panel</t>
  </si>
  <si>
    <t>Kollision mit dem Gerätesockel</t>
  </si>
  <si>
    <t>機器ベースとの衝突</t>
  </si>
  <si>
    <t>Collision with appliance base</t>
  </si>
  <si>
    <t>Anzeige Zeile 1</t>
  </si>
  <si>
    <t>Anzeige Zeile 2</t>
  </si>
  <si>
    <t>Texte</t>
  </si>
  <si>
    <t>食器洗い機のドアの計算</t>
  </si>
  <si>
    <t>Calculation for dishwasher door</t>
  </si>
  <si>
    <t>Geschirrspüler</t>
  </si>
  <si>
    <t>食器洗い機</t>
  </si>
  <si>
    <t>Dishwasher</t>
  </si>
  <si>
    <t>施工寸法</t>
  </si>
  <si>
    <t>Installation</t>
  </si>
  <si>
    <t>Höhe Sockelblende</t>
  </si>
  <si>
    <t>巾木の高さ</t>
    <rPh sb="0" eb="2">
      <t>ハバキ</t>
    </rPh>
    <rPh sb="3" eb="4">
      <t>タカ</t>
    </rPh>
    <phoneticPr fontId="1"/>
  </si>
  <si>
    <t>Plinth panel height</t>
  </si>
  <si>
    <t>Rücksprung</t>
  </si>
  <si>
    <t>前板と巾木のオフセット距離</t>
    <rPh sb="0" eb="1">
      <t>マエ</t>
    </rPh>
    <rPh sb="1" eb="2">
      <t>イタ</t>
    </rPh>
    <rPh sb="3" eb="5">
      <t>ハバキ</t>
    </rPh>
    <rPh sb="11" eb="13">
      <t>キョリ</t>
    </rPh>
    <phoneticPr fontId="1"/>
  </si>
  <si>
    <t>Offset</t>
  </si>
  <si>
    <t>Nischenhöhe</t>
  </si>
  <si>
    <t>床からキャビネット開口部上面</t>
    <rPh sb="0" eb="1">
      <t>ユカ</t>
    </rPh>
    <rPh sb="9" eb="12">
      <t>カイコウブ</t>
    </rPh>
    <rPh sb="12" eb="14">
      <t>ジョウメン</t>
    </rPh>
    <phoneticPr fontId="1"/>
  </si>
  <si>
    <t>Niche height</t>
  </si>
  <si>
    <t>Dekor</t>
  </si>
  <si>
    <t>前板パネル寸法</t>
  </si>
  <si>
    <t>Decor panel</t>
  </si>
  <si>
    <t>Dekor (Tür offen)</t>
  </si>
  <si>
    <t>デコレーション（ドアオープン）</t>
  </si>
  <si>
    <t>Decor panel (with door open)</t>
  </si>
  <si>
    <t>Dekor (Tür geschlossen)</t>
  </si>
  <si>
    <t>デコレーション（ドアクローズ）</t>
  </si>
  <si>
    <t>Decor panel (with door closed)</t>
  </si>
  <si>
    <t>Überstand oben</t>
  </si>
  <si>
    <t>扉操作部と前板上端の距離</t>
    <rPh sb="0" eb="1">
      <t>トビラ</t>
    </rPh>
    <rPh sb="1" eb="3">
      <t>ソウサ</t>
    </rPh>
    <rPh sb="3" eb="4">
      <t>ブ</t>
    </rPh>
    <rPh sb="5" eb="6">
      <t>マエ</t>
    </rPh>
    <rPh sb="6" eb="7">
      <t>イタ</t>
    </rPh>
    <rPh sb="7" eb="9">
      <t>ジョウタン</t>
    </rPh>
    <rPh sb="10" eb="12">
      <t>キョリ</t>
    </rPh>
    <phoneticPr fontId="1"/>
  </si>
  <si>
    <t>Top protrusion</t>
  </si>
  <si>
    <t>Länge</t>
  </si>
  <si>
    <t>前板の長さ</t>
    <rPh sb="0" eb="1">
      <t>マエ</t>
    </rPh>
    <rPh sb="1" eb="2">
      <t>イタ</t>
    </rPh>
    <rPh sb="3" eb="4">
      <t>ナガ</t>
    </rPh>
    <phoneticPr fontId="1"/>
  </si>
  <si>
    <t>Length</t>
  </si>
  <si>
    <t>Abstand zu Boden</t>
  </si>
  <si>
    <t>床から前板下端の距離</t>
    <rPh sb="0" eb="1">
      <t>ユカ</t>
    </rPh>
    <rPh sb="3" eb="4">
      <t>マエ</t>
    </rPh>
    <rPh sb="4" eb="5">
      <t>イタ</t>
    </rPh>
    <rPh sb="5" eb="7">
      <t>カタン</t>
    </rPh>
    <rPh sb="8" eb="10">
      <t>キョリ</t>
    </rPh>
    <phoneticPr fontId="1"/>
  </si>
  <si>
    <t>Distance to floor</t>
  </si>
  <si>
    <t>Dicke</t>
  </si>
  <si>
    <t>前板の厚み</t>
    <rPh sb="0" eb="1">
      <t>マエ</t>
    </rPh>
    <rPh sb="1" eb="2">
      <t>イタ</t>
    </rPh>
    <rPh sb="3" eb="4">
      <t>アツ</t>
    </rPh>
    <phoneticPr fontId="1"/>
  </si>
  <si>
    <t>Thickness</t>
  </si>
  <si>
    <t>Spaltmass oben</t>
  </si>
  <si>
    <t>前板上端のクリアランス</t>
    <rPh sb="0" eb="1">
      <t>マエ</t>
    </rPh>
    <rPh sb="1" eb="2">
      <t>イタ</t>
    </rPh>
    <rPh sb="2" eb="4">
      <t>ジョウタン</t>
    </rPh>
    <phoneticPr fontId="1"/>
  </si>
  <si>
    <t>Top clearance</t>
  </si>
  <si>
    <t>Gewicht</t>
  </si>
  <si>
    <t>前板の重量</t>
    <rPh sb="0" eb="1">
      <t>マエ</t>
    </rPh>
    <rPh sb="1" eb="2">
      <t>イタ</t>
    </rPh>
    <rPh sb="3" eb="5">
      <t>ジュウリョウ</t>
    </rPh>
    <phoneticPr fontId="1"/>
  </si>
  <si>
    <t>Weight</t>
  </si>
  <si>
    <t>Bewegung Dekor</t>
  </si>
  <si>
    <t>ムーブメント装飾</t>
  </si>
  <si>
    <t>Decor panel movement</t>
  </si>
  <si>
    <t>Sockelblende</t>
  </si>
  <si>
    <t>台座パネル</t>
  </si>
  <si>
    <t>Plinth panel</t>
  </si>
  <si>
    <t>Nische</t>
  </si>
  <si>
    <t>ニッチ</t>
  </si>
  <si>
    <t>Cabinet</t>
  </si>
  <si>
    <t>Gleichmässiges Dekor, z.B. beschichtete Spanplatte</t>
  </si>
  <si>
    <t>コーティングされたチップボードなどの均一な装飾</t>
  </si>
  <si>
    <t>Uniform decor panel, e.g. laminated chipboard</t>
  </si>
  <si>
    <t>Dekor aus mehreren Elementen, z.B. Glas auf Spanplatte</t>
  </si>
  <si>
    <t>チップボードにガラスを貼るなど、複数の要素で構成される装飾</t>
  </si>
  <si>
    <t>Decor panel made of several elements, e.g. glass on chipboard</t>
  </si>
  <si>
    <t>Aufgedoppeltes Dekor mit eingelassener Griffleiste, innen ausgespart</t>
  </si>
  <si>
    <t>内側に凹んだハンドル・モール付きのダブル装飾</t>
  </si>
  <si>
    <t>Double decor panel with recessed handle, recessed on inside</t>
  </si>
  <si>
    <t>Eingaben unvollständig</t>
  </si>
  <si>
    <t>入力が不完全</t>
  </si>
  <si>
    <t>Inputs incomplete</t>
  </si>
  <si>
    <t>Auswertung Auswahlfelder</t>
  </si>
  <si>
    <t>Einheit</t>
  </si>
  <si>
    <t>Formelzeichen</t>
  </si>
  <si>
    <t>Position Dekorschwerpunkt x</t>
  </si>
  <si>
    <r>
      <t>p</t>
    </r>
    <r>
      <rPr>
        <vertAlign val="subscript"/>
        <sz val="11"/>
        <color theme="1"/>
        <rFont val="游ゴシック"/>
        <family val="2"/>
        <scheme val="minor"/>
      </rPr>
      <t>x</t>
    </r>
  </si>
  <si>
    <t>Verschiebung Dekorschwerpunkt y</t>
  </si>
  <si>
    <r>
      <t>Δy</t>
    </r>
    <r>
      <rPr>
        <vertAlign val="subscript"/>
        <sz val="11"/>
        <color theme="1"/>
        <rFont val="游ゴシック"/>
        <family val="2"/>
        <scheme val="minor"/>
      </rPr>
      <t>SD</t>
    </r>
  </si>
  <si>
    <t>mm</t>
  </si>
  <si>
    <t>Abstand Oberkante Blende zu Nullpunkt</t>
  </si>
  <si>
    <r>
      <t>y</t>
    </r>
    <r>
      <rPr>
        <vertAlign val="subscript"/>
        <sz val="11"/>
        <color theme="1"/>
        <rFont val="游ゴシック"/>
        <family val="2"/>
        <scheme val="minor"/>
      </rPr>
      <t>OT</t>
    </r>
  </si>
  <si>
    <t>Türschwerpunkt x</t>
  </si>
  <si>
    <r>
      <t>x</t>
    </r>
    <r>
      <rPr>
        <vertAlign val="subscript"/>
        <sz val="11"/>
        <color theme="1"/>
        <rFont val="游ゴシック"/>
        <family val="2"/>
        <scheme val="minor"/>
      </rPr>
      <t>ST</t>
    </r>
  </si>
  <si>
    <t>Türschwerpunkt y</t>
  </si>
  <si>
    <r>
      <t>y</t>
    </r>
    <r>
      <rPr>
        <vertAlign val="subscript"/>
        <sz val="11"/>
        <color theme="1"/>
        <rFont val="游ゴシック"/>
        <family val="2"/>
        <scheme val="minor"/>
      </rPr>
      <t>ST</t>
    </r>
  </si>
  <si>
    <t>Türgewicht</t>
  </si>
  <si>
    <r>
      <t>m</t>
    </r>
    <r>
      <rPr>
        <vertAlign val="subscript"/>
        <sz val="11"/>
        <color theme="1"/>
        <rFont val="游ゴシック"/>
        <family val="2"/>
        <scheme val="minor"/>
      </rPr>
      <t>T</t>
    </r>
  </si>
  <si>
    <t>kg</t>
  </si>
  <si>
    <t>Auswertung Dekortyp</t>
  </si>
  <si>
    <t>Minimales Spaltmass oben</t>
  </si>
  <si>
    <t>H_min</t>
  </si>
  <si>
    <t>Position Dekorschwerpunkt x (von 0 bis 1)</t>
  </si>
  <si>
    <t>Oberkante Blende</t>
  </si>
  <si>
    <t>Parameter</t>
  </si>
  <si>
    <t>Abstand Dekor zu Nullpunkt</t>
  </si>
  <si>
    <r>
      <rPr>
        <sz val="11"/>
        <color theme="1"/>
        <rFont val="Aptos Narrow"/>
        <family val="2"/>
      </rPr>
      <t>Δ</t>
    </r>
    <r>
      <rPr>
        <sz val="11"/>
        <color theme="1"/>
        <rFont val="Calibri"/>
        <family val="2"/>
      </rPr>
      <t>x</t>
    </r>
    <r>
      <rPr>
        <vertAlign val="subscript"/>
        <sz val="11"/>
        <color theme="1"/>
        <rFont val="Calibri"/>
        <family val="2"/>
      </rPr>
      <t>D</t>
    </r>
  </si>
  <si>
    <t>Türberechnung</t>
  </si>
  <si>
    <t>Dekorgewicht</t>
  </si>
  <si>
    <r>
      <t>m</t>
    </r>
    <r>
      <rPr>
        <vertAlign val="subscript"/>
        <sz val="11"/>
        <color theme="1"/>
        <rFont val="游ゴシック"/>
        <family val="2"/>
        <scheme val="minor"/>
      </rPr>
      <t>D</t>
    </r>
  </si>
  <si>
    <t>Länge Dekor</t>
  </si>
  <si>
    <t>D</t>
  </si>
  <si>
    <t>F</t>
  </si>
  <si>
    <t>Dicke Dekor</t>
  </si>
  <si>
    <t>G</t>
  </si>
  <si>
    <t>Werte aus EPW0222</t>
  </si>
  <si>
    <t>Definition Moment: Negativ = Schliessend</t>
  </si>
  <si>
    <t>Berechnung Tür</t>
  </si>
  <si>
    <t>Element</t>
  </si>
  <si>
    <t>x</t>
  </si>
  <si>
    <t>y</t>
  </si>
  <si>
    <t>Tür</t>
  </si>
  <si>
    <t>Total</t>
  </si>
  <si>
    <t>Öffnungswinkel</t>
  </si>
  <si>
    <t>Berechnung Türmoment</t>
  </si>
  <si>
    <t>Output</t>
  </si>
  <si>
    <t>Türnullpunkt</t>
  </si>
  <si>
    <t>Türschwerpunkt</t>
  </si>
  <si>
    <t>Virtuelles Drehzentrum</t>
  </si>
  <si>
    <t>Türmoment</t>
  </si>
  <si>
    <r>
      <rPr>
        <sz val="11"/>
        <color theme="1"/>
        <rFont val="Calibri"/>
        <family val="2"/>
      </rPr>
      <t>Θ</t>
    </r>
    <r>
      <rPr>
        <sz val="11"/>
        <color theme="1"/>
        <rFont val="游ゴシック"/>
        <family val="2"/>
        <scheme val="minor"/>
      </rPr>
      <t xml:space="preserve"> [°]</t>
    </r>
  </si>
  <si>
    <t>Sin</t>
  </si>
  <si>
    <t>Cos</t>
  </si>
  <si>
    <r>
      <t>x</t>
    </r>
    <r>
      <rPr>
        <vertAlign val="subscript"/>
        <sz val="11"/>
        <color theme="1"/>
        <rFont val="游ゴシック"/>
        <family val="2"/>
        <scheme val="minor"/>
      </rPr>
      <t>0</t>
    </r>
    <r>
      <rPr>
        <sz val="11"/>
        <color theme="1"/>
        <rFont val="游ゴシック"/>
        <family val="2"/>
        <scheme val="minor"/>
      </rPr>
      <t xml:space="preserve"> [mm]</t>
    </r>
  </si>
  <si>
    <r>
      <t>y</t>
    </r>
    <r>
      <rPr>
        <vertAlign val="subscript"/>
        <sz val="11"/>
        <color theme="1"/>
        <rFont val="游ゴシック"/>
        <family val="2"/>
        <scheme val="minor"/>
      </rPr>
      <t>0</t>
    </r>
    <r>
      <rPr>
        <sz val="11"/>
        <color theme="1"/>
        <rFont val="游ゴシック"/>
        <family val="2"/>
        <scheme val="minor"/>
      </rPr>
      <t xml:space="preserve"> [mm]</t>
    </r>
  </si>
  <si>
    <r>
      <t>x</t>
    </r>
    <r>
      <rPr>
        <vertAlign val="subscript"/>
        <sz val="11"/>
        <color theme="1"/>
        <rFont val="游ゴシック"/>
        <family val="2"/>
        <scheme val="minor"/>
      </rPr>
      <t>s,abs</t>
    </r>
    <r>
      <rPr>
        <sz val="11"/>
        <color theme="1"/>
        <rFont val="游ゴシック"/>
        <family val="2"/>
        <scheme val="minor"/>
      </rPr>
      <t xml:space="preserve"> [mm]</t>
    </r>
  </si>
  <si>
    <r>
      <t>y</t>
    </r>
    <r>
      <rPr>
        <vertAlign val="subscript"/>
        <sz val="11"/>
        <color theme="1"/>
        <rFont val="游ゴシック"/>
        <family val="2"/>
        <scheme val="minor"/>
      </rPr>
      <t>s,abs</t>
    </r>
    <r>
      <rPr>
        <sz val="11"/>
        <color theme="1"/>
        <rFont val="游ゴシック"/>
        <family val="2"/>
        <scheme val="minor"/>
      </rPr>
      <t xml:space="preserve"> [mm]</t>
    </r>
  </si>
  <si>
    <r>
      <t>x</t>
    </r>
    <r>
      <rPr>
        <vertAlign val="subscript"/>
        <sz val="11"/>
        <color theme="1"/>
        <rFont val="游ゴシック"/>
        <family val="2"/>
        <scheme val="minor"/>
      </rPr>
      <t>p</t>
    </r>
    <r>
      <rPr>
        <sz val="11"/>
        <color theme="1"/>
        <rFont val="游ゴシック"/>
        <family val="2"/>
        <scheme val="minor"/>
      </rPr>
      <t xml:space="preserve"> [mm]</t>
    </r>
  </si>
  <si>
    <r>
      <t>y</t>
    </r>
    <r>
      <rPr>
        <vertAlign val="subscript"/>
        <sz val="11"/>
        <color theme="1"/>
        <rFont val="游ゴシック"/>
        <family val="2"/>
        <scheme val="minor"/>
      </rPr>
      <t>p</t>
    </r>
    <r>
      <rPr>
        <sz val="11"/>
        <color theme="1"/>
        <rFont val="游ゴシック"/>
        <family val="2"/>
        <scheme val="minor"/>
      </rPr>
      <t xml:space="preserve"> [mm]</t>
    </r>
  </si>
  <si>
    <r>
      <t xml:space="preserve"> M</t>
    </r>
    <r>
      <rPr>
        <vertAlign val="subscript"/>
        <sz val="11"/>
        <color theme="1"/>
        <rFont val="游ゴシック"/>
        <family val="2"/>
        <scheme val="minor"/>
      </rPr>
      <t>T</t>
    </r>
    <r>
      <rPr>
        <sz val="11"/>
        <color theme="1"/>
        <rFont val="游ゴシック"/>
        <family val="2"/>
        <scheme val="minor"/>
      </rPr>
      <t xml:space="preserve"> [Nmm]</t>
    </r>
  </si>
  <si>
    <t>Berechnung</t>
  </si>
  <si>
    <t>Gerätegrösse</t>
  </si>
  <si>
    <t>Empfohlene Feder</t>
  </si>
  <si>
    <t>Min. Vorspannweg</t>
  </si>
  <si>
    <r>
      <t>x</t>
    </r>
    <r>
      <rPr>
        <vertAlign val="subscript"/>
        <sz val="11"/>
        <color theme="1"/>
        <rFont val="游ゴシック"/>
        <family val="2"/>
        <scheme val="minor"/>
      </rPr>
      <t>v,min</t>
    </r>
  </si>
  <si>
    <t>Max. Vorspannweg</t>
  </si>
  <si>
    <r>
      <t>x</t>
    </r>
    <r>
      <rPr>
        <vertAlign val="subscript"/>
        <sz val="11"/>
        <color theme="1"/>
        <rFont val="游ゴシック"/>
        <family val="2"/>
        <scheme val="minor"/>
      </rPr>
      <t>v,max</t>
    </r>
  </si>
  <si>
    <t>Grenzwert max. resultierendes Moment</t>
  </si>
  <si>
    <t>Nm</t>
  </si>
  <si>
    <t>Grenzwert resultierendes Moment gemittelt:</t>
  </si>
  <si>
    <t>Definition Standardfedern</t>
  </si>
  <si>
    <t>Federdaten</t>
  </si>
  <si>
    <t>Federrate</t>
  </si>
  <si>
    <t>R</t>
  </si>
  <si>
    <t>N/mm</t>
  </si>
  <si>
    <t>Innere Vorspannung</t>
  </si>
  <si>
    <r>
      <t>F</t>
    </r>
    <r>
      <rPr>
        <vertAlign val="subscript"/>
        <sz val="11"/>
        <color theme="1"/>
        <rFont val="游ゴシック"/>
        <family val="2"/>
        <scheme val="minor"/>
      </rPr>
      <t>0</t>
    </r>
    <r>
      <rPr>
        <sz val="11"/>
        <color theme="1"/>
        <rFont val="游ゴシック"/>
        <family val="2"/>
        <scheme val="minor"/>
      </rPr>
      <t>*</t>
    </r>
  </si>
  <si>
    <t>N</t>
  </si>
  <si>
    <t>Mindestvorspannweg</t>
  </si>
  <si>
    <r>
      <t>x</t>
    </r>
    <r>
      <rPr>
        <vertAlign val="subscript"/>
        <sz val="11"/>
        <color theme="1"/>
        <rFont val="游ゴシック"/>
        <family val="2"/>
        <scheme val="minor"/>
      </rPr>
      <t>min</t>
    </r>
  </si>
  <si>
    <t>Vorspannung min</t>
  </si>
  <si>
    <r>
      <t>F</t>
    </r>
    <r>
      <rPr>
        <vertAlign val="subscript"/>
        <sz val="11"/>
        <color theme="1"/>
        <rFont val="游ゴシック"/>
        <family val="2"/>
        <scheme val="minor"/>
      </rPr>
      <t>v,min</t>
    </r>
  </si>
  <si>
    <t>Vorspannung max</t>
  </si>
  <si>
    <r>
      <t>F</t>
    </r>
    <r>
      <rPr>
        <vertAlign val="subscript"/>
        <sz val="11"/>
        <color theme="1"/>
        <rFont val="游ゴシック"/>
        <family val="2"/>
        <scheme val="minor"/>
      </rPr>
      <t>v,max</t>
    </r>
  </si>
  <si>
    <t>Optimale Vorspannkraft</t>
  </si>
  <si>
    <r>
      <t>F</t>
    </r>
    <r>
      <rPr>
        <vertAlign val="subscript"/>
        <sz val="11"/>
        <color theme="1"/>
        <rFont val="游ゴシック"/>
        <family val="2"/>
        <scheme val="minor"/>
      </rPr>
      <t>v,optimal</t>
    </r>
  </si>
  <si>
    <t>Bestmögliche Vorspannkraft</t>
  </si>
  <si>
    <r>
      <t>F</t>
    </r>
    <r>
      <rPr>
        <vertAlign val="subscript"/>
        <sz val="11"/>
        <color theme="1"/>
        <rFont val="游ゴシック"/>
        <family val="2"/>
        <scheme val="minor"/>
      </rPr>
      <t>v,bestmöglich</t>
    </r>
  </si>
  <si>
    <t>Input (Türberechnung)</t>
  </si>
  <si>
    <t>Benötigte Federkraft</t>
  </si>
  <si>
    <t>Berechnung Moment</t>
  </si>
  <si>
    <t>Hebellänge Seil</t>
  </si>
  <si>
    <t>Federweg</t>
  </si>
  <si>
    <t>Federkraft</t>
  </si>
  <si>
    <t>Res. Moment</t>
  </si>
  <si>
    <r>
      <t>h</t>
    </r>
    <r>
      <rPr>
        <vertAlign val="subscript"/>
        <sz val="11"/>
        <color theme="1"/>
        <rFont val="游ゴシック"/>
        <family val="2"/>
        <scheme val="minor"/>
      </rPr>
      <t>s</t>
    </r>
    <r>
      <rPr>
        <sz val="11"/>
        <color theme="1"/>
        <rFont val="游ゴシック"/>
        <family val="2"/>
        <scheme val="minor"/>
      </rPr>
      <t xml:space="preserve"> [mm]</t>
    </r>
  </si>
  <si>
    <t>x [mm]</t>
  </si>
  <si>
    <r>
      <t>F</t>
    </r>
    <r>
      <rPr>
        <vertAlign val="subscript"/>
        <sz val="11"/>
        <color theme="1"/>
        <rFont val="游ゴシック"/>
        <family val="2"/>
        <scheme val="minor"/>
      </rPr>
      <t>F,benötigt</t>
    </r>
    <r>
      <rPr>
        <sz val="11"/>
        <color theme="1"/>
        <rFont val="游ゴシック"/>
        <family val="2"/>
        <scheme val="minor"/>
      </rPr>
      <t xml:space="preserve"> [N]</t>
    </r>
  </si>
  <si>
    <r>
      <t>F</t>
    </r>
    <r>
      <rPr>
        <vertAlign val="subscript"/>
        <sz val="11"/>
        <color theme="1"/>
        <rFont val="游ゴシック"/>
        <family val="2"/>
        <scheme val="minor"/>
      </rPr>
      <t>F</t>
    </r>
    <r>
      <rPr>
        <sz val="11"/>
        <color theme="1"/>
        <rFont val="游ゴシック"/>
        <family val="2"/>
        <scheme val="minor"/>
      </rPr>
      <t xml:space="preserve"> [N]</t>
    </r>
  </si>
  <si>
    <r>
      <t>M</t>
    </r>
    <r>
      <rPr>
        <vertAlign val="subscript"/>
        <sz val="11"/>
        <color theme="1"/>
        <rFont val="游ゴシック"/>
        <family val="2"/>
        <scheme val="minor"/>
      </rPr>
      <t>res</t>
    </r>
    <r>
      <rPr>
        <sz val="11"/>
        <color theme="1"/>
        <rFont val="游ゴシック"/>
        <family val="2"/>
        <scheme val="minor"/>
      </rPr>
      <t xml:space="preserve"> [Nm]</t>
    </r>
  </si>
  <si>
    <t>Auswertung</t>
  </si>
  <si>
    <t>Mittelwert:</t>
  </si>
  <si>
    <t>Max. resultierendes Moment</t>
  </si>
  <si>
    <r>
      <t>M</t>
    </r>
    <r>
      <rPr>
        <vertAlign val="subscript"/>
        <sz val="11"/>
        <color theme="1"/>
        <rFont val="游ゴシック"/>
        <family val="2"/>
        <scheme val="minor"/>
      </rPr>
      <t>res,max</t>
    </r>
  </si>
  <si>
    <t>Resultierendes Moment gemittelt</t>
  </si>
  <si>
    <r>
      <t>M</t>
    </r>
    <r>
      <rPr>
        <vertAlign val="subscript"/>
        <sz val="11"/>
        <color theme="1"/>
        <rFont val="游ゴシック"/>
        <family val="2"/>
        <scheme val="minor"/>
      </rPr>
      <t>res,m</t>
    </r>
  </si>
  <si>
    <t>Kriterien erfüllt?</t>
  </si>
  <si>
    <t>Wenn Kriterien erfüllt</t>
  </si>
  <si>
    <t>Auswahl Federn</t>
  </si>
  <si>
    <t>Beste Feder:</t>
  </si>
  <si>
    <t>Standardfeder:</t>
  </si>
  <si>
    <t>Kollisionsbetrachtung</t>
  </si>
  <si>
    <t>Höhe Nische</t>
  </si>
  <si>
    <t>A</t>
  </si>
  <si>
    <t>Höhe Sockel</t>
  </si>
  <si>
    <t>B</t>
  </si>
  <si>
    <t>Rücksprung Sockel</t>
  </si>
  <si>
    <t>C</t>
  </si>
  <si>
    <t>H</t>
  </si>
  <si>
    <t>Parameter für Zonen</t>
  </si>
  <si>
    <r>
      <t>x</t>
    </r>
    <r>
      <rPr>
        <vertAlign val="subscript"/>
        <sz val="11"/>
        <color theme="1"/>
        <rFont val="游ゴシック"/>
        <family val="2"/>
        <scheme val="minor"/>
      </rPr>
      <t>Z2</t>
    </r>
  </si>
  <si>
    <r>
      <t>y</t>
    </r>
    <r>
      <rPr>
        <vertAlign val="subscript"/>
        <sz val="11"/>
        <color theme="1"/>
        <rFont val="游ゴシック"/>
        <family val="2"/>
        <scheme val="minor"/>
      </rPr>
      <t>Z2</t>
    </r>
  </si>
  <si>
    <r>
      <t>x</t>
    </r>
    <r>
      <rPr>
        <vertAlign val="subscript"/>
        <sz val="11"/>
        <color theme="1"/>
        <rFont val="游ゴシック"/>
        <family val="2"/>
        <scheme val="minor"/>
      </rPr>
      <t>Z3</t>
    </r>
  </si>
  <si>
    <r>
      <t>x</t>
    </r>
    <r>
      <rPr>
        <vertAlign val="subscript"/>
        <sz val="11"/>
        <color theme="1"/>
        <rFont val="游ゴシック"/>
        <family val="2"/>
        <scheme val="minor"/>
      </rPr>
      <t>Z4</t>
    </r>
  </si>
  <si>
    <r>
      <t>y</t>
    </r>
    <r>
      <rPr>
        <vertAlign val="subscript"/>
        <sz val="11"/>
        <color theme="1"/>
        <rFont val="游ゴシック"/>
        <family val="2"/>
        <scheme val="minor"/>
      </rPr>
      <t>Z4</t>
    </r>
  </si>
  <si>
    <r>
      <rPr>
        <sz val="11"/>
        <color theme="1"/>
        <rFont val="Aptos Narrow"/>
        <family val="2"/>
      </rPr>
      <t>φ</t>
    </r>
    <r>
      <rPr>
        <vertAlign val="subscript"/>
        <sz val="11"/>
        <color theme="1"/>
        <rFont val="Calibri"/>
        <family val="2"/>
      </rPr>
      <t>Z4</t>
    </r>
  </si>
  <si>
    <t>°</t>
  </si>
  <si>
    <r>
      <t>R</t>
    </r>
    <r>
      <rPr>
        <vertAlign val="subscript"/>
        <sz val="11"/>
        <color theme="1"/>
        <rFont val="游ゴシック"/>
        <family val="2"/>
        <scheme val="minor"/>
      </rPr>
      <t>Z5</t>
    </r>
  </si>
  <si>
    <r>
      <t>x</t>
    </r>
    <r>
      <rPr>
        <vertAlign val="subscript"/>
        <sz val="11"/>
        <color theme="1"/>
        <rFont val="游ゴシック"/>
        <family val="2"/>
        <scheme val="minor"/>
      </rPr>
      <t>Z6</t>
    </r>
  </si>
  <si>
    <t>Punkte</t>
  </si>
  <si>
    <t>Punkte Nische</t>
  </si>
  <si>
    <t>Unten vorne</t>
  </si>
  <si>
    <t>Unten hinten</t>
  </si>
  <si>
    <t>Oben hinten</t>
  </si>
  <si>
    <t>Oben vorne</t>
  </si>
  <si>
    <t>Punkte Sockel / Sockelblende</t>
  </si>
  <si>
    <t>Ecke unten vorne</t>
  </si>
  <si>
    <t>Ecke oben vorne</t>
  </si>
  <si>
    <r>
      <t>(x</t>
    </r>
    <r>
      <rPr>
        <vertAlign val="subscript"/>
        <sz val="11"/>
        <color theme="1"/>
        <rFont val="游ゴシック"/>
        <family val="2"/>
        <scheme val="minor"/>
      </rPr>
      <t>Z2</t>
    </r>
    <r>
      <rPr>
        <sz val="11"/>
        <color theme="1"/>
        <rFont val="游ゴシック"/>
        <family val="2"/>
        <scheme val="minor"/>
      </rPr>
      <t>, y</t>
    </r>
    <r>
      <rPr>
        <vertAlign val="subscript"/>
        <sz val="11"/>
        <color theme="1"/>
        <rFont val="游ゴシック"/>
        <family val="2"/>
        <scheme val="minor"/>
      </rPr>
      <t>Z2</t>
    </r>
    <r>
      <rPr>
        <sz val="11"/>
        <color theme="1"/>
        <rFont val="游ゴシック"/>
        <family val="2"/>
        <scheme val="minor"/>
      </rPr>
      <t>)</t>
    </r>
  </si>
  <si>
    <t>Ende oben hinten</t>
  </si>
  <si>
    <t>Ecke unten hinten</t>
  </si>
  <si>
    <t>Punkte Gerätesockel</t>
  </si>
  <si>
    <t>Zentrum Radius</t>
  </si>
  <si>
    <t>Tür-Punkte bei 0°</t>
  </si>
  <si>
    <t>Mindestabstand zur Sockelblende</t>
  </si>
  <si>
    <t>Unterkante Dekor innen</t>
  </si>
  <si>
    <r>
      <t>(x</t>
    </r>
    <r>
      <rPr>
        <vertAlign val="subscript"/>
        <sz val="11"/>
        <color theme="1"/>
        <rFont val="游ゴシック"/>
        <family val="2"/>
        <scheme val="minor"/>
      </rPr>
      <t>Ki</t>
    </r>
    <r>
      <rPr>
        <sz val="11"/>
        <color theme="1"/>
        <rFont val="游ゴシック"/>
        <family val="2"/>
        <scheme val="minor"/>
      </rPr>
      <t>, y</t>
    </r>
    <r>
      <rPr>
        <vertAlign val="subscript"/>
        <sz val="11"/>
        <color theme="1"/>
        <rFont val="游ゴシック"/>
        <family val="2"/>
        <scheme val="minor"/>
      </rPr>
      <t>Ki</t>
    </r>
    <r>
      <rPr>
        <sz val="11"/>
        <color theme="1"/>
        <rFont val="游ゴシック"/>
        <family val="2"/>
        <scheme val="minor"/>
      </rPr>
      <t>)</t>
    </r>
  </si>
  <si>
    <t>Grenzwert</t>
  </si>
  <si>
    <t>Unterkante Dekor aussen</t>
  </si>
  <si>
    <r>
      <t>(x</t>
    </r>
    <r>
      <rPr>
        <vertAlign val="subscript"/>
        <sz val="11"/>
        <color theme="1"/>
        <rFont val="游ゴシック"/>
        <family val="2"/>
        <scheme val="minor"/>
      </rPr>
      <t>Ka</t>
    </r>
    <r>
      <rPr>
        <sz val="11"/>
        <color theme="1"/>
        <rFont val="游ゴシック"/>
        <family val="2"/>
        <scheme val="minor"/>
      </rPr>
      <t>, y</t>
    </r>
    <r>
      <rPr>
        <vertAlign val="subscript"/>
        <sz val="11"/>
        <color theme="1"/>
        <rFont val="游ゴシック"/>
        <family val="2"/>
        <scheme val="minor"/>
      </rPr>
      <t>Ka</t>
    </r>
    <r>
      <rPr>
        <sz val="11"/>
        <color theme="1"/>
        <rFont val="游ゴシック"/>
        <family val="2"/>
        <scheme val="minor"/>
      </rPr>
      <t>)</t>
    </r>
  </si>
  <si>
    <t>Oberkante Dekor aussen</t>
  </si>
  <si>
    <t>Oberkante Dekor innen</t>
  </si>
  <si>
    <t>Sockel-Ecke</t>
  </si>
  <si>
    <t>Oberkante Blende innen</t>
  </si>
  <si>
    <t>Minimum</t>
  </si>
  <si>
    <t>Tür-Punkte bei 88°</t>
  </si>
  <si>
    <t>Mindestabstand zum Gerätesockel</t>
  </si>
  <si>
    <t>Geometrie</t>
  </si>
  <si>
    <t>Kollisionsbetrachtung unten</t>
  </si>
  <si>
    <t>Kollisionsbetrachtung oben</t>
  </si>
  <si>
    <t>Ergebnis unten</t>
  </si>
  <si>
    <t>Ergebnis oben</t>
  </si>
  <si>
    <t>Lage</t>
  </si>
  <si>
    <t>Abstände</t>
  </si>
  <si>
    <t>Auswahl</t>
  </si>
  <si>
    <t>Position</t>
  </si>
  <si>
    <t>Zone 1</t>
  </si>
  <si>
    <t>Zone 2</t>
  </si>
  <si>
    <t>Zone 3</t>
  </si>
  <si>
    <t>Zone 4</t>
  </si>
  <si>
    <t>Zone 5</t>
  </si>
  <si>
    <t>Zone 6</t>
  </si>
  <si>
    <t>"Zonenwinkel"</t>
  </si>
  <si>
    <t>Zone</t>
  </si>
  <si>
    <t>Gültig</t>
  </si>
  <si>
    <t>Transformierte Koordinaten</t>
  </si>
  <si>
    <t>Abstand Ecke</t>
  </si>
  <si>
    <t>Mindestabstand</t>
  </si>
  <si>
    <t>Θ [°]</t>
  </si>
  <si>
    <r>
      <t>x</t>
    </r>
    <r>
      <rPr>
        <vertAlign val="subscript"/>
        <sz val="11"/>
        <color theme="1"/>
        <rFont val="游ゴシック"/>
        <family val="2"/>
        <scheme val="minor"/>
      </rPr>
      <t>Ki</t>
    </r>
    <r>
      <rPr>
        <sz val="11"/>
        <color theme="1"/>
        <rFont val="游ゴシック"/>
        <family val="2"/>
        <scheme val="minor"/>
      </rPr>
      <t xml:space="preserve"> [mm]</t>
    </r>
  </si>
  <si>
    <r>
      <t>y</t>
    </r>
    <r>
      <rPr>
        <vertAlign val="subscript"/>
        <sz val="11"/>
        <color theme="1"/>
        <rFont val="游ゴシック"/>
        <family val="2"/>
        <scheme val="minor"/>
      </rPr>
      <t>Ki</t>
    </r>
    <r>
      <rPr>
        <sz val="11"/>
        <color theme="1"/>
        <rFont val="游ゴシック"/>
        <family val="2"/>
        <scheme val="minor"/>
      </rPr>
      <t xml:space="preserve"> [mm]</t>
    </r>
  </si>
  <si>
    <r>
      <t>d</t>
    </r>
    <r>
      <rPr>
        <vertAlign val="subscript"/>
        <sz val="11"/>
        <color theme="1"/>
        <rFont val="游ゴシック"/>
        <family val="2"/>
        <scheme val="minor"/>
      </rPr>
      <t>1</t>
    </r>
    <r>
      <rPr>
        <sz val="11"/>
        <color theme="1"/>
        <rFont val="游ゴシック"/>
        <family val="2"/>
        <scheme val="minor"/>
      </rPr>
      <t xml:space="preserve"> [mm]</t>
    </r>
  </si>
  <si>
    <r>
      <t>d</t>
    </r>
    <r>
      <rPr>
        <vertAlign val="subscript"/>
        <sz val="11"/>
        <color theme="1"/>
        <rFont val="游ゴシック"/>
        <family val="2"/>
        <scheme val="minor"/>
      </rPr>
      <t>2</t>
    </r>
    <r>
      <rPr>
        <sz val="11"/>
        <color theme="1"/>
        <rFont val="游ゴシック"/>
        <family val="2"/>
        <scheme val="minor"/>
      </rPr>
      <t xml:space="preserve"> [mm]</t>
    </r>
  </si>
  <si>
    <r>
      <t>d</t>
    </r>
    <r>
      <rPr>
        <vertAlign val="subscript"/>
        <sz val="11"/>
        <color theme="1"/>
        <rFont val="游ゴシック"/>
        <family val="2"/>
        <scheme val="minor"/>
      </rPr>
      <t>3</t>
    </r>
    <r>
      <rPr>
        <sz val="11"/>
        <color theme="1"/>
        <rFont val="游ゴシック"/>
        <family val="2"/>
        <scheme val="minor"/>
      </rPr>
      <t xml:space="preserve"> [mm]</t>
    </r>
  </si>
  <si>
    <r>
      <t>d</t>
    </r>
    <r>
      <rPr>
        <vertAlign val="subscript"/>
        <sz val="11"/>
        <color theme="1"/>
        <rFont val="游ゴシック"/>
        <family val="2"/>
        <scheme val="minor"/>
      </rPr>
      <t>4</t>
    </r>
    <r>
      <rPr>
        <sz val="11"/>
        <color theme="1"/>
        <rFont val="游ゴシック"/>
        <family val="2"/>
        <scheme val="minor"/>
      </rPr>
      <t xml:space="preserve"> [mm]</t>
    </r>
  </si>
  <si>
    <r>
      <t>d</t>
    </r>
    <r>
      <rPr>
        <vertAlign val="subscript"/>
        <sz val="11"/>
        <color theme="1"/>
        <rFont val="游ゴシック"/>
        <family val="2"/>
        <scheme val="minor"/>
      </rPr>
      <t>5</t>
    </r>
    <r>
      <rPr>
        <sz val="11"/>
        <color theme="1"/>
        <rFont val="游ゴシック"/>
        <family val="2"/>
        <scheme val="minor"/>
      </rPr>
      <t xml:space="preserve"> [mm]</t>
    </r>
  </si>
  <si>
    <r>
      <t>d</t>
    </r>
    <r>
      <rPr>
        <vertAlign val="subscript"/>
        <sz val="11"/>
        <color theme="1"/>
        <rFont val="游ゴシック"/>
        <family val="2"/>
        <scheme val="minor"/>
      </rPr>
      <t>6</t>
    </r>
    <r>
      <rPr>
        <sz val="11"/>
        <color theme="1"/>
        <rFont val="游ゴシック"/>
        <family val="2"/>
        <scheme val="minor"/>
      </rPr>
      <t xml:space="preserve"> [mm]</t>
    </r>
  </si>
  <si>
    <r>
      <rPr>
        <sz val="11"/>
        <color theme="1"/>
        <rFont val="Aptos Narrow"/>
        <family val="2"/>
      </rPr>
      <t>ϕ</t>
    </r>
    <r>
      <rPr>
        <vertAlign val="subscript"/>
        <sz val="11"/>
        <color theme="1"/>
        <rFont val="Calibri"/>
        <family val="2"/>
      </rPr>
      <t>K</t>
    </r>
    <r>
      <rPr>
        <sz val="11"/>
        <color theme="1"/>
        <rFont val="Calibri"/>
        <family val="2"/>
      </rPr>
      <t xml:space="preserve"> [°]</t>
    </r>
  </si>
  <si>
    <t>Z</t>
  </si>
  <si>
    <t>[mm]</t>
  </si>
  <si>
    <r>
      <t>x</t>
    </r>
    <r>
      <rPr>
        <vertAlign val="subscript"/>
        <sz val="11"/>
        <color theme="1"/>
        <rFont val="游ゴシック"/>
        <family val="2"/>
        <scheme val="minor"/>
      </rPr>
      <t>Ka</t>
    </r>
    <r>
      <rPr>
        <sz val="11"/>
        <color theme="1"/>
        <rFont val="游ゴシック"/>
        <family val="2"/>
        <scheme val="minor"/>
      </rPr>
      <t xml:space="preserve"> [mm]</t>
    </r>
  </si>
  <si>
    <r>
      <t>y</t>
    </r>
    <r>
      <rPr>
        <vertAlign val="subscript"/>
        <sz val="11"/>
        <color theme="1"/>
        <rFont val="游ゴシック"/>
        <family val="2"/>
        <scheme val="minor"/>
      </rPr>
      <t>Ka</t>
    </r>
    <r>
      <rPr>
        <sz val="11"/>
        <color theme="1"/>
        <rFont val="游ゴシック"/>
        <family val="2"/>
        <scheme val="minor"/>
      </rPr>
      <t xml:space="preserve"> [mm]</t>
    </r>
  </si>
  <si>
    <r>
      <rPr>
        <sz val="11"/>
        <color theme="1"/>
        <rFont val="Calibri"/>
        <family val="2"/>
      </rPr>
      <t>ξ</t>
    </r>
    <r>
      <rPr>
        <vertAlign val="subscript"/>
        <sz val="11"/>
        <color theme="1"/>
        <rFont val="Calibri"/>
        <family val="2"/>
      </rPr>
      <t>Z2</t>
    </r>
    <r>
      <rPr>
        <sz val="11"/>
        <color theme="1"/>
        <rFont val="游ゴシック"/>
        <family val="2"/>
        <scheme val="minor"/>
      </rPr>
      <t xml:space="preserve"> [mm]</t>
    </r>
  </si>
  <si>
    <r>
      <t>η</t>
    </r>
    <r>
      <rPr>
        <vertAlign val="subscript"/>
        <sz val="11"/>
        <color theme="1"/>
        <rFont val="游ゴシック"/>
        <family val="2"/>
        <scheme val="minor"/>
      </rPr>
      <t>Z2</t>
    </r>
    <r>
      <rPr>
        <sz val="11"/>
        <color theme="1"/>
        <rFont val="游ゴシック"/>
        <family val="2"/>
        <scheme val="minor"/>
      </rPr>
      <t xml:space="preserve"> [mm]</t>
    </r>
  </si>
  <si>
    <r>
      <t>d</t>
    </r>
    <r>
      <rPr>
        <vertAlign val="subscript"/>
        <sz val="11"/>
        <color theme="1"/>
        <rFont val="游ゴシック"/>
        <family val="2"/>
        <scheme val="minor"/>
      </rPr>
      <t>e</t>
    </r>
    <r>
      <rPr>
        <sz val="11"/>
        <color theme="1"/>
        <rFont val="游ゴシック"/>
        <family val="2"/>
        <scheme val="minor"/>
      </rPr>
      <t xml:space="preserve"> [mm]</t>
    </r>
  </si>
  <si>
    <t>y [mm]</t>
  </si>
  <si>
    <t>Änderungshistorie</t>
  </si>
  <si>
    <t>Revision AA (29.10.2024)</t>
  </si>
  <si>
    <t>- Tool von 1189743-00 AF abgeleitet</t>
  </si>
  <si>
    <t>Blatt "Start"</t>
  </si>
  <si>
    <t>- Eingaben "Geschirrspüler" gelöscht, da in Japan nur 60cm Normalraum-Geräte verfügbar sind</t>
  </si>
  <si>
    <t>- Ariafina-Logo eingefügt</t>
  </si>
  <si>
    <t>Blatt "Erläuterung"</t>
  </si>
  <si>
    <t>Blatt "Auswahlfelder und Texte"</t>
  </si>
  <si>
    <t>- Alle Sprachen ausser Deutsch und Englisch gelöscht, Spalte für Japanisch eingefügt</t>
  </si>
  <si>
    <t>- Texte von Deutsch auf Japanisch übersetzt via Deepl (jeweils erstes angezeigtes Ergebnis kopiert)</t>
  </si>
  <si>
    <t>- Inputs "Breitennorm" und "Grösse" ausgegraut und Werte gelöscht</t>
  </si>
  <si>
    <t>- Outputs "Breitennorm" und "Grösse" fix auf "60cm" und "Normalraum" eingestellt</t>
  </si>
  <si>
    <t>- Felder für "Breitennorm und "Grösse" so weit wie möglich stehen gelassen, da vielleicht in Zukunft auch Grossraum-Geräte gefragt sein könnten</t>
  </si>
  <si>
    <t>Blatt "Federberechnung"</t>
  </si>
  <si>
    <t>- Auswertung (Zelle G133) so geändert, dass die weisse Feder nicht berücksichtigt wird (in Japan nicht erhältlich)</t>
  </si>
  <si>
    <t>Revision AB (14.01.2025)</t>
  </si>
  <si>
    <t>- Formeln der Ergebnisfelder korrigiert: Die Formeln fragten noch die Überprüfung der Auswahlfelder "Breitennorm" und "Grösse" ab, die in der Ariafina-Version gar nicht vorhanden sind.</t>
  </si>
  <si>
    <t>- Formel zur Ermittlung der besten Feder (G133) korrigiert: Index beinhaltete fälschlicherweise noch die Spalten der weissen Feder</t>
  </si>
  <si>
    <t>Revision AC (05.03.2026)</t>
  </si>
  <si>
    <t>- Japanische Texte nach Vorgaben von Ariafina angepasst</t>
  </si>
  <si>
    <t>- Feld "Spaltmass oben" verlinkt mit minimalem Spaltmass (siehe unten)</t>
  </si>
  <si>
    <t>Blatt "Auswertung Auswahlfelder"</t>
  </si>
  <si>
    <t>- Berechnung für das minimale Spaltmass oben eingefügt. Das Mass entspricht dem früheren Fixwert (4.5mm, ab 1.5mm Überstand nur noch 3mm). Könnte für eine Datenüberprüfung verwendet werden, damit keine zu kleinen Spaltmasse eingegeben werden können.</t>
  </si>
  <si>
    <t>- Hintergrund: Ariafina hat gewünscht, das Feld bearbeiten zu können. Der Wunsch wird vorerst abgelehnt, aber könnte in Zukunft rasch umgesetzt werden.</t>
  </si>
  <si>
    <t>Revision AD (16.03.2026)</t>
  </si>
  <si>
    <t>- Ariafina hat gemeldet, dass das Gewicht bei ihnen plötzlich als Datum erscheint.-&gt; Eingabefelder als Zahlen formatiert mit einer Dezimalstelle.</t>
  </si>
  <si>
    <t>- Spalte H verbreitert, damit alle Texte Platz haben (letztes Zeichen der Nischenhöhe war abgeschnitten)</t>
  </si>
  <si>
    <t>Blatt "Dekortyp"</t>
  </si>
  <si>
    <t>- Ariafina-Logo nach rechts verschoben, damit der japanische Titel nicht abgeschnitten wird.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</si>
</sst>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19" x14ac:knownFonts="1">
    <font>
      <sz val="11"/>
      <color theme="1"/>
      <name val="游ゴシック"/>
      <family val="2"/>
      <scheme val="minor"/>
    </font>
    <font>
      <b/>
      <sz val="11"/>
      <color theme="0"/>
      <name val="游ゴシック"/>
      <family val="2"/>
      <scheme val="minor"/>
    </font>
    <font>
      <b/>
      <sz val="16"/>
      <color theme="1"/>
      <name val="游ゴシック"/>
      <family val="2"/>
      <scheme val="minor"/>
    </font>
    <font>
      <b/>
      <sz val="11"/>
      <color theme="1"/>
      <name val="游ゴシック"/>
      <family val="2"/>
      <scheme val="minor"/>
    </font>
    <font>
      <sz val="11"/>
      <color rgb="FF7030A0"/>
      <name val="游ゴシック"/>
      <family val="2"/>
      <scheme val="minor"/>
    </font>
    <font>
      <b/>
      <sz val="11"/>
      <name val="游ゴシック"/>
      <family val="2"/>
      <scheme val="minor"/>
    </font>
    <font>
      <sz val="10"/>
      <color theme="1"/>
      <name val="Arial"/>
      <family val="2"/>
    </font>
    <font>
      <b/>
      <sz val="10"/>
      <color theme="1"/>
      <name val="Arial"/>
      <family val="2"/>
    </font>
    <font>
      <b/>
      <sz val="10"/>
      <color theme="0"/>
      <name val="Arial"/>
      <family val="2"/>
    </font>
    <font>
      <b/>
      <sz val="14"/>
      <color theme="1"/>
      <name val="Arial"/>
      <family val="2"/>
    </font>
    <font>
      <b/>
      <sz val="10"/>
      <color theme="1"/>
      <name val="Calibri"/>
      <family val="2"/>
    </font>
    <font>
      <i/>
      <sz val="11"/>
      <color theme="1"/>
      <name val="游ゴシック"/>
      <family val="2"/>
      <scheme val="minor"/>
    </font>
    <font>
      <i/>
      <sz val="10"/>
      <color theme="1"/>
      <name val="Arial"/>
      <family val="2"/>
    </font>
    <font>
      <sz val="11"/>
      <color theme="1"/>
      <name val="Calibri"/>
      <family val="2"/>
    </font>
    <font>
      <vertAlign val="subscript"/>
      <sz val="11"/>
      <color theme="1"/>
      <name val="游ゴシック"/>
      <family val="2"/>
      <scheme val="minor"/>
    </font>
    <font>
      <sz val="11"/>
      <color theme="1"/>
      <name val="Aptos Narrow"/>
      <family val="2"/>
    </font>
    <font>
      <vertAlign val="subscript"/>
      <sz val="11"/>
      <color theme="1"/>
      <name val="Calibri"/>
      <family val="2"/>
    </font>
    <font>
      <sz val="11"/>
      <name val="游ゴシック"/>
      <family val="2"/>
      <scheme val="minor"/>
    </font>
    <font>
      <sz val="6"/>
      <name val="游ゴシック"/>
      <family val="3"/>
      <charset val="128"/>
      <scheme val="minor"/>
    </font>
  </fonts>
  <fills count="30">
    <fill>
      <patternFill patternType="none"/>
    </fill>
    <fill>
      <patternFill patternType="gray125"/>
    </fill>
    <fill>
      <patternFill patternType="solid">
        <fgColor theme="4" tint="0.79998168889431442"/>
        <bgColor indexed="64"/>
      </patternFill>
    </fill>
    <fill>
      <patternFill patternType="solid">
        <fgColor theme="0" tint="-0.499984740745262"/>
        <bgColor indexed="64"/>
      </patternFill>
    </fill>
    <fill>
      <patternFill patternType="solid">
        <fgColor theme="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9"/>
        <bgColor indexed="64"/>
      </patternFill>
    </fill>
    <fill>
      <patternFill patternType="solid">
        <fgColor theme="4"/>
        <bgColor indexed="64"/>
      </patternFill>
    </fill>
    <fill>
      <patternFill patternType="solid">
        <fgColor theme="6"/>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7"/>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bgColor indexed="64"/>
      </patternFill>
    </fill>
    <fill>
      <patternFill patternType="solid">
        <fgColor theme="4" tint="0.59999389629810485"/>
        <bgColor indexed="64"/>
      </patternFill>
    </fill>
    <fill>
      <patternFill patternType="solid">
        <fgColor theme="0"/>
        <bgColor indexed="64"/>
      </patternFill>
    </fill>
    <fill>
      <patternFill patternType="solid">
        <fgColor theme="8" tint="0.499984740745262"/>
        <bgColor indexed="64"/>
      </patternFill>
    </fill>
    <fill>
      <patternFill patternType="solid">
        <fgColor theme="8" tint="0.749992370372631"/>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3"/>
        <bgColor indexed="64"/>
      </patternFill>
    </fill>
    <fill>
      <patternFill patternType="solid">
        <fgColor theme="3" tint="0.59999389629810485"/>
        <bgColor indexed="64"/>
      </patternFill>
    </fill>
  </fills>
  <borders count="14">
    <border>
      <left/>
      <right/>
      <top/>
      <bottom/>
      <diagonal/>
    </border>
    <border>
      <left/>
      <right style="thin">
        <color theme="0"/>
      </right>
      <top/>
      <bottom/>
      <diagonal/>
    </border>
    <border>
      <left style="thin">
        <color theme="0"/>
      </left>
      <right/>
      <top/>
      <bottom style="thin">
        <color theme="0"/>
      </bottom>
      <diagonal/>
    </border>
    <border>
      <left style="thin">
        <color theme="0"/>
      </left>
      <right/>
      <top/>
      <bottom/>
      <diagonal/>
    </border>
    <border>
      <left style="medium">
        <color theme="5" tint="0.79998168889431442"/>
      </left>
      <right style="medium">
        <color theme="5" tint="0.79998168889431442"/>
      </right>
      <top style="medium">
        <color theme="5" tint="0.79998168889431442"/>
      </top>
      <bottom style="medium">
        <color theme="5" tint="0.79998168889431442"/>
      </bottom>
      <diagonal/>
    </border>
    <border>
      <left style="medium">
        <color theme="7" tint="0.79998168889431442"/>
      </left>
      <right style="medium">
        <color theme="7" tint="0.79998168889431442"/>
      </right>
      <top style="medium">
        <color theme="7" tint="0.79998168889431442"/>
      </top>
      <bottom style="medium">
        <color theme="7" tint="0.79998168889431442"/>
      </bottom>
      <diagonal/>
    </border>
    <border>
      <left style="medium">
        <color theme="7" tint="0.79998168889431442"/>
      </left>
      <right/>
      <top style="medium">
        <color theme="7" tint="0.79998168889431442"/>
      </top>
      <bottom style="medium">
        <color theme="7" tint="0.79998168889431442"/>
      </bottom>
      <diagonal/>
    </border>
    <border>
      <left/>
      <right/>
      <top style="medium">
        <color theme="7" tint="0.79998168889431442"/>
      </top>
      <bottom style="medium">
        <color theme="7" tint="0.79998168889431442"/>
      </bottom>
      <diagonal/>
    </border>
    <border>
      <left/>
      <right style="medium">
        <color theme="7" tint="0.79998168889431442"/>
      </right>
      <top style="medium">
        <color theme="7" tint="0.79998168889431442"/>
      </top>
      <bottom style="medium">
        <color theme="7" tint="0.79998168889431442"/>
      </bottom>
      <diagonal/>
    </border>
    <border>
      <left style="medium">
        <color theme="5" tint="0.79998168889431442"/>
      </left>
      <right/>
      <top style="medium">
        <color theme="5" tint="0.79998168889431442"/>
      </top>
      <bottom style="medium">
        <color theme="5" tint="0.79998168889431442"/>
      </bottom>
      <diagonal/>
    </border>
    <border>
      <left/>
      <right/>
      <top style="medium">
        <color theme="5" tint="0.79998168889431442"/>
      </top>
      <bottom style="medium">
        <color theme="5" tint="0.79998168889431442"/>
      </bottom>
      <diagonal/>
    </border>
    <border>
      <left/>
      <right style="medium">
        <color theme="5" tint="0.79998168889431442"/>
      </right>
      <top style="medium">
        <color theme="5" tint="0.79998168889431442"/>
      </top>
      <bottom style="medium">
        <color theme="5" tint="0.79998168889431442"/>
      </bottom>
      <diagonal/>
    </border>
    <border>
      <left style="thin">
        <color theme="0"/>
      </left>
      <right style="thin">
        <color theme="0"/>
      </right>
      <top/>
      <bottom/>
      <diagonal/>
    </border>
    <border>
      <left/>
      <right style="thin">
        <color theme="0"/>
      </right>
      <top/>
      <bottom style="thin">
        <color theme="0"/>
      </bottom>
      <diagonal/>
    </border>
  </borders>
  <cellStyleXfs count="1">
    <xf numFmtId="0" fontId="0" fillId="0" borderId="0"/>
  </cellStyleXfs>
  <cellXfs count="162">
    <xf numFmtId="0" fontId="0" fillId="0" borderId="0" xfId="0"/>
    <xf numFmtId="0" fontId="2" fillId="0" borderId="0" xfId="0" applyFont="1"/>
    <xf numFmtId="0" fontId="0" fillId="2" borderId="0" xfId="0" applyFill="1"/>
    <xf numFmtId="0" fontId="0" fillId="0" borderId="0" xfId="0" applyAlignment="1">
      <alignment horizontal="right"/>
    </xf>
    <xf numFmtId="2" fontId="0" fillId="0" borderId="0" xfId="0" applyNumberFormat="1"/>
    <xf numFmtId="2" fontId="0" fillId="2" borderId="0" xfId="0" applyNumberFormat="1" applyFill="1"/>
    <xf numFmtId="2" fontId="0" fillId="5" borderId="0" xfId="0" applyNumberFormat="1" applyFill="1"/>
    <xf numFmtId="0" fontId="0" fillId="5" borderId="0" xfId="0" applyFill="1"/>
    <xf numFmtId="0" fontId="3" fillId="0" borderId="0" xfId="0" applyFont="1"/>
    <xf numFmtId="0" fontId="0" fillId="10" borderId="0" xfId="0" applyFill="1" applyAlignment="1">
      <alignment horizontal="right"/>
    </xf>
    <xf numFmtId="0" fontId="4" fillId="0" borderId="0" xfId="0" applyFont="1"/>
    <xf numFmtId="0" fontId="3" fillId="10" borderId="0" xfId="0" applyFont="1" applyFill="1"/>
    <xf numFmtId="0" fontId="5" fillId="11" borderId="0" xfId="0" applyFont="1" applyFill="1" applyAlignment="1">
      <alignment horizontal="left"/>
    </xf>
    <xf numFmtId="0" fontId="5" fillId="6" borderId="0" xfId="0" applyFont="1" applyFill="1" applyAlignment="1">
      <alignment horizontal="left"/>
    </xf>
    <xf numFmtId="0" fontId="3" fillId="13" borderId="0" xfId="0" applyFont="1" applyFill="1"/>
    <xf numFmtId="0" fontId="3" fillId="13" borderId="0" xfId="0" applyFont="1" applyFill="1" applyAlignment="1">
      <alignment horizontal="right"/>
    </xf>
    <xf numFmtId="0" fontId="0" fillId="13" borderId="0" xfId="0" applyFill="1"/>
    <xf numFmtId="0" fontId="0" fillId="13" borderId="0" xfId="0" applyFill="1" applyAlignment="1">
      <alignment horizontal="right"/>
    </xf>
    <xf numFmtId="0" fontId="0" fillId="14" borderId="0" xfId="0" applyFill="1"/>
    <xf numFmtId="0" fontId="0" fillId="15" borderId="0" xfId="0" applyFill="1"/>
    <xf numFmtId="0" fontId="3" fillId="15" borderId="0" xfId="0" applyFont="1" applyFill="1"/>
    <xf numFmtId="2" fontId="0" fillId="16" borderId="0" xfId="0" applyNumberFormat="1" applyFill="1"/>
    <xf numFmtId="0" fontId="0" fillId="16" borderId="0" xfId="0" applyFill="1"/>
    <xf numFmtId="2" fontId="4" fillId="0" borderId="0" xfId="0" applyNumberFormat="1" applyFont="1"/>
    <xf numFmtId="0" fontId="1" fillId="7" borderId="0" xfId="0" applyFont="1" applyFill="1" applyAlignment="1">
      <alignment horizontal="center"/>
    </xf>
    <xf numFmtId="2" fontId="3" fillId="0" borderId="0" xfId="0" applyNumberFormat="1" applyFont="1"/>
    <xf numFmtId="0" fontId="3" fillId="6" borderId="0" xfId="0" applyFont="1" applyFill="1"/>
    <xf numFmtId="0" fontId="0" fillId="6" borderId="0" xfId="0" applyFill="1" applyAlignment="1">
      <alignment horizontal="right"/>
    </xf>
    <xf numFmtId="0" fontId="3" fillId="20" borderId="0" xfId="0" applyFont="1" applyFill="1" applyAlignment="1">
      <alignment horizontal="right"/>
    </xf>
    <xf numFmtId="0" fontId="0" fillId="20" borderId="0" xfId="0" applyFill="1" applyAlignment="1">
      <alignment horizontal="right"/>
    </xf>
    <xf numFmtId="0" fontId="0" fillId="22" borderId="0" xfId="0" applyFill="1" applyAlignment="1">
      <alignment horizontal="right"/>
    </xf>
    <xf numFmtId="2" fontId="0" fillId="14" borderId="0" xfId="0" applyNumberFormat="1" applyFill="1"/>
    <xf numFmtId="2" fontId="0" fillId="19" borderId="0" xfId="0" applyNumberFormat="1" applyFill="1"/>
    <xf numFmtId="0" fontId="3" fillId="20" borderId="0" xfId="0" applyFont="1" applyFill="1"/>
    <xf numFmtId="0" fontId="0" fillId="20" borderId="0" xfId="0" applyFill="1"/>
    <xf numFmtId="176" fontId="0" fillId="0" borderId="0" xfId="0" applyNumberFormat="1"/>
    <xf numFmtId="1" fontId="0" fillId="5" borderId="0" xfId="0" applyNumberFormat="1" applyFill="1"/>
    <xf numFmtId="0" fontId="6" fillId="12" borderId="4" xfId="0" applyFont="1" applyFill="1" applyBorder="1" applyAlignment="1" applyProtection="1">
      <alignment horizontal="center" vertical="center"/>
      <protection locked="0"/>
    </xf>
    <xf numFmtId="0" fontId="7" fillId="16" borderId="4" xfId="0" applyFont="1" applyFill="1" applyBorder="1" applyAlignment="1">
      <alignment vertical="center"/>
    </xf>
    <xf numFmtId="0" fontId="6" fillId="23" borderId="0" xfId="0" applyFont="1" applyFill="1" applyAlignment="1">
      <alignment vertical="center"/>
    </xf>
    <xf numFmtId="0" fontId="6" fillId="23" borderId="0" xfId="0" applyFont="1" applyFill="1" applyAlignment="1">
      <alignment horizontal="left" vertical="center"/>
    </xf>
    <xf numFmtId="0" fontId="6" fillId="23" borderId="0" xfId="0" applyFont="1" applyFill="1" applyAlignment="1">
      <alignment horizontal="center" vertical="center"/>
    </xf>
    <xf numFmtId="0" fontId="6" fillId="23" borderId="0" xfId="0" applyFont="1" applyFill="1"/>
    <xf numFmtId="0" fontId="6" fillId="23" borderId="0" xfId="0" applyFont="1" applyFill="1" applyAlignment="1">
      <alignment horizontal="center"/>
    </xf>
    <xf numFmtId="0" fontId="7" fillId="23" borderId="0" xfId="0" applyFont="1" applyFill="1" applyAlignment="1">
      <alignment vertical="center"/>
    </xf>
    <xf numFmtId="0" fontId="9" fillId="23" borderId="0" xfId="0" applyFont="1" applyFill="1" applyAlignment="1">
      <alignment vertical="center"/>
    </xf>
    <xf numFmtId="0" fontId="7" fillId="16" borderId="4" xfId="0" applyFont="1" applyFill="1" applyBorder="1" applyAlignment="1">
      <alignment horizontal="right" vertical="center"/>
    </xf>
    <xf numFmtId="0" fontId="6" fillId="16" borderId="4" xfId="0" applyFont="1" applyFill="1" applyBorder="1" applyAlignment="1">
      <alignment vertical="center"/>
    </xf>
    <xf numFmtId="0" fontId="6" fillId="16" borderId="4" xfId="0" applyFont="1" applyFill="1" applyBorder="1" applyAlignment="1">
      <alignment vertical="top" wrapText="1"/>
    </xf>
    <xf numFmtId="0" fontId="6" fillId="23" borderId="0" xfId="0" applyFont="1" applyFill="1" applyAlignment="1">
      <alignment vertical="top"/>
    </xf>
    <xf numFmtId="0" fontId="8" fillId="4" borderId="4" xfId="0" applyFont="1" applyFill="1" applyBorder="1" applyAlignment="1">
      <alignment horizontal="center" vertical="center"/>
    </xf>
    <xf numFmtId="0" fontId="10" fillId="23" borderId="0" xfId="0" applyFont="1" applyFill="1" applyAlignment="1">
      <alignment vertical="center"/>
    </xf>
    <xf numFmtId="0" fontId="9" fillId="23" borderId="0" xfId="0" applyFont="1" applyFill="1" applyAlignment="1">
      <alignment horizontal="left" vertical="center" indent="5"/>
    </xf>
    <xf numFmtId="0" fontId="0" fillId="0" borderId="0" xfId="0" quotePrefix="1"/>
    <xf numFmtId="1" fontId="0" fillId="2" borderId="0" xfId="0" applyNumberFormat="1" applyFill="1"/>
    <xf numFmtId="0" fontId="3" fillId="14" borderId="0" xfId="0" applyFont="1" applyFill="1"/>
    <xf numFmtId="0" fontId="0" fillId="0" borderId="0" xfId="0" applyAlignment="1">
      <alignment wrapText="1"/>
    </xf>
    <xf numFmtId="0" fontId="0" fillId="0" borderId="0" xfId="0" applyAlignment="1">
      <alignment vertical="top" wrapText="1"/>
    </xf>
    <xf numFmtId="0" fontId="0" fillId="5" borderId="0" xfId="0" applyFill="1" applyAlignment="1">
      <alignment wrapText="1"/>
    </xf>
    <xf numFmtId="0" fontId="0" fillId="12" borderId="0" xfId="0" applyFill="1" applyAlignment="1">
      <alignment horizontal="right"/>
    </xf>
    <xf numFmtId="0" fontId="3" fillId="25" borderId="1" xfId="0" applyFont="1" applyFill="1" applyBorder="1" applyAlignment="1">
      <alignment horizontal="right"/>
    </xf>
    <xf numFmtId="0" fontId="11" fillId="0" borderId="0" xfId="0" applyFont="1"/>
    <xf numFmtId="0" fontId="5" fillId="6" borderId="0" xfId="0" applyFont="1" applyFill="1" applyAlignment="1">
      <alignment horizontal="right"/>
    </xf>
    <xf numFmtId="0" fontId="0" fillId="26" borderId="0" xfId="0" applyFill="1"/>
    <xf numFmtId="0" fontId="5" fillId="12" borderId="0" xfId="0" applyFont="1" applyFill="1" applyAlignment="1">
      <alignment horizontal="left"/>
    </xf>
    <xf numFmtId="0" fontId="0" fillId="5" borderId="0" xfId="0" applyFill="1" applyAlignment="1">
      <alignment horizontal="left"/>
    </xf>
    <xf numFmtId="0" fontId="12" fillId="23" borderId="0" xfId="0" applyFont="1" applyFill="1" applyAlignment="1">
      <alignment vertical="center"/>
    </xf>
    <xf numFmtId="0" fontId="3" fillId="25" borderId="0" xfId="0" applyFont="1" applyFill="1" applyAlignment="1">
      <alignment horizontal="left"/>
    </xf>
    <xf numFmtId="0" fontId="0" fillId="0" borderId="0" xfId="0" applyAlignment="1">
      <alignment horizontal="left"/>
    </xf>
    <xf numFmtId="0" fontId="3" fillId="6" borderId="0" xfId="0" applyFont="1" applyFill="1" applyAlignment="1">
      <alignment horizontal="right"/>
    </xf>
    <xf numFmtId="0" fontId="0" fillId="19" borderId="0" xfId="0" applyFill="1"/>
    <xf numFmtId="0" fontId="3" fillId="19" borderId="0" xfId="0" applyFont="1" applyFill="1"/>
    <xf numFmtId="0" fontId="0" fillId="19" borderId="0" xfId="0" applyFill="1" applyAlignment="1">
      <alignment horizontal="right"/>
    </xf>
    <xf numFmtId="0" fontId="3" fillId="22" borderId="0" xfId="0" applyFont="1" applyFill="1" applyAlignment="1">
      <alignment horizontal="right"/>
    </xf>
    <xf numFmtId="0" fontId="0" fillId="27" borderId="0" xfId="0" applyFill="1"/>
    <xf numFmtId="2" fontId="0" fillId="27" borderId="0" xfId="0" applyNumberFormat="1" applyFill="1"/>
    <xf numFmtId="0" fontId="3" fillId="25" borderId="0" xfId="0" applyFont="1" applyFill="1"/>
    <xf numFmtId="2" fontId="3" fillId="15" borderId="0" xfId="0" applyNumberFormat="1" applyFont="1" applyFill="1"/>
    <xf numFmtId="0" fontId="3" fillId="15" borderId="0" xfId="0" applyFont="1" applyFill="1" applyAlignment="1">
      <alignment horizontal="right"/>
    </xf>
    <xf numFmtId="0" fontId="1" fillId="21" borderId="0" xfId="0" applyFont="1" applyFill="1" applyAlignment="1">
      <alignment horizontal="center"/>
    </xf>
    <xf numFmtId="2" fontId="4" fillId="16" borderId="0" xfId="0" applyNumberFormat="1" applyFont="1" applyFill="1"/>
    <xf numFmtId="0" fontId="3" fillId="14" borderId="0" xfId="0" applyFont="1" applyFill="1" applyAlignment="1">
      <alignment horizontal="right"/>
    </xf>
    <xf numFmtId="0" fontId="5" fillId="29" borderId="0" xfId="0" applyFont="1" applyFill="1" applyAlignment="1">
      <alignment horizontal="right"/>
    </xf>
    <xf numFmtId="0" fontId="3" fillId="29" borderId="0" xfId="0" applyFont="1" applyFill="1" applyAlignment="1">
      <alignment horizontal="right"/>
    </xf>
    <xf numFmtId="0" fontId="0" fillId="29" borderId="0" xfId="0" applyFill="1" applyAlignment="1">
      <alignment horizontal="right"/>
    </xf>
    <xf numFmtId="1" fontId="0" fillId="16" borderId="0" xfId="0" applyNumberFormat="1" applyFill="1"/>
    <xf numFmtId="0" fontId="13" fillId="2" borderId="0" xfId="0" applyFont="1" applyFill="1"/>
    <xf numFmtId="0" fontId="5" fillId="11" borderId="0" xfId="0" applyFont="1" applyFill="1" applyAlignment="1">
      <alignment horizontal="right"/>
    </xf>
    <xf numFmtId="0" fontId="4" fillId="13" borderId="0" xfId="0" applyFont="1" applyFill="1"/>
    <xf numFmtId="0" fontId="17" fillId="0" borderId="0" xfId="0" applyFont="1"/>
    <xf numFmtId="0" fontId="13" fillId="0" borderId="0" xfId="0" applyFont="1"/>
    <xf numFmtId="0" fontId="3" fillId="20" borderId="3" xfId="0" applyFont="1" applyFill="1" applyBorder="1" applyAlignment="1">
      <alignment horizontal="right"/>
    </xf>
    <xf numFmtId="0" fontId="3" fillId="20" borderId="1" xfId="0" applyFont="1" applyFill="1" applyBorder="1" applyAlignment="1">
      <alignment horizontal="right"/>
    </xf>
    <xf numFmtId="0" fontId="3" fillId="25" borderId="3" xfId="0" applyFont="1" applyFill="1" applyBorder="1" applyAlignment="1">
      <alignment horizontal="right"/>
    </xf>
    <xf numFmtId="0" fontId="3" fillId="25" borderId="0" xfId="0" applyFont="1" applyFill="1" applyAlignment="1">
      <alignment horizontal="right"/>
    </xf>
    <xf numFmtId="0" fontId="0" fillId="18" borderId="3" xfId="0" applyFill="1" applyBorder="1"/>
    <xf numFmtId="0" fontId="0" fillId="18" borderId="0" xfId="0" applyFill="1"/>
    <xf numFmtId="0" fontId="0" fillId="18" borderId="1" xfId="0" applyFill="1" applyBorder="1" applyAlignment="1">
      <alignment horizontal="center"/>
    </xf>
    <xf numFmtId="0" fontId="0" fillId="24" borderId="0" xfId="0" applyFill="1" applyAlignment="1">
      <alignment horizontal="center"/>
    </xf>
    <xf numFmtId="0" fontId="0" fillId="18" borderId="1" xfId="0" applyFill="1" applyBorder="1"/>
    <xf numFmtId="0" fontId="1" fillId="21" borderId="12" xfId="0" applyFont="1" applyFill="1" applyBorder="1" applyAlignment="1">
      <alignment horizontal="center"/>
    </xf>
    <xf numFmtId="0" fontId="0" fillId="24" borderId="12" xfId="0" applyFill="1" applyBorder="1" applyAlignment="1">
      <alignment horizontal="center"/>
    </xf>
    <xf numFmtId="0" fontId="3" fillId="25" borderId="12" xfId="0" applyFont="1" applyFill="1" applyBorder="1" applyAlignment="1">
      <alignment horizontal="right"/>
    </xf>
    <xf numFmtId="0" fontId="0" fillId="23" borderId="0" xfId="0" applyFill="1"/>
    <xf numFmtId="0" fontId="4" fillId="23" borderId="0" xfId="0" applyFont="1" applyFill="1"/>
    <xf numFmtId="0" fontId="3" fillId="24" borderId="0" xfId="0" applyFont="1" applyFill="1"/>
    <xf numFmtId="2" fontId="3" fillId="24" borderId="0" xfId="0" applyNumberFormat="1" applyFont="1" applyFill="1"/>
    <xf numFmtId="0" fontId="0" fillId="20" borderId="3" xfId="0" applyFill="1" applyBorder="1" applyAlignment="1">
      <alignment horizontal="right" vertical="top"/>
    </xf>
    <xf numFmtId="0" fontId="0" fillId="20" borderId="0" xfId="0" applyFill="1" applyAlignment="1">
      <alignment horizontal="right" vertical="top"/>
    </xf>
    <xf numFmtId="0" fontId="0" fillId="20" borderId="1" xfId="0" applyFill="1" applyBorder="1" applyAlignment="1">
      <alignment horizontal="right" vertical="top"/>
    </xf>
    <xf numFmtId="0" fontId="0" fillId="14" borderId="0" xfId="0" applyFill="1" applyAlignment="1">
      <alignment horizontal="right" vertical="top"/>
    </xf>
    <xf numFmtId="0" fontId="0" fillId="26" borderId="3" xfId="0" applyFill="1" applyBorder="1" applyAlignment="1">
      <alignment horizontal="right" vertical="top"/>
    </xf>
    <xf numFmtId="0" fontId="0" fillId="26" borderId="1" xfId="0" applyFill="1" applyBorder="1" applyAlignment="1">
      <alignment horizontal="right" vertical="top"/>
    </xf>
    <xf numFmtId="0" fontId="13" fillId="25" borderId="3" xfId="0" applyFont="1" applyFill="1" applyBorder="1" applyAlignment="1">
      <alignment horizontal="right" vertical="top"/>
    </xf>
    <xf numFmtId="0" fontId="13" fillId="25" borderId="0" xfId="0" applyFont="1" applyFill="1" applyAlignment="1">
      <alignment horizontal="right" vertical="top"/>
    </xf>
    <xf numFmtId="0" fontId="0" fillId="25" borderId="1" xfId="0" applyFill="1" applyBorder="1" applyAlignment="1">
      <alignment horizontal="right" vertical="top"/>
    </xf>
    <xf numFmtId="0" fontId="0" fillId="20" borderId="2" xfId="0" applyFill="1" applyBorder="1" applyAlignment="1">
      <alignment horizontal="right" vertical="top"/>
    </xf>
    <xf numFmtId="0" fontId="0" fillId="20" borderId="13" xfId="0" applyFill="1" applyBorder="1" applyAlignment="1">
      <alignment horizontal="right" vertical="top"/>
    </xf>
    <xf numFmtId="0" fontId="0" fillId="0" borderId="0" xfId="0" applyAlignment="1">
      <alignment vertical="top"/>
    </xf>
    <xf numFmtId="0" fontId="13" fillId="5" borderId="0" xfId="0" applyFont="1" applyFill="1"/>
    <xf numFmtId="0" fontId="3" fillId="15" borderId="0" xfId="0" applyFont="1" applyFill="1" applyAlignment="1">
      <alignment horizontal="left"/>
    </xf>
    <xf numFmtId="0" fontId="1" fillId="3" borderId="0" xfId="0" applyFont="1" applyFill="1"/>
    <xf numFmtId="0" fontId="0" fillId="0" borderId="0" xfId="0" applyAlignment="1">
      <alignment vertical="center"/>
    </xf>
    <xf numFmtId="176" fontId="6" fillId="12" borderId="4" xfId="0" applyNumberFormat="1" applyFont="1" applyFill="1" applyBorder="1" applyAlignment="1" applyProtection="1">
      <alignment horizontal="center" vertical="center"/>
      <protection locked="0"/>
    </xf>
    <xf numFmtId="176" fontId="6" fillId="16" borderId="4" xfId="0" applyNumberFormat="1" applyFont="1" applyFill="1" applyBorder="1" applyAlignment="1">
      <alignment horizontal="center" vertical="center"/>
    </xf>
    <xf numFmtId="0" fontId="6" fillId="19" borderId="6" xfId="0" applyFont="1" applyFill="1" applyBorder="1" applyAlignment="1">
      <alignment vertical="center"/>
    </xf>
    <xf numFmtId="0" fontId="6" fillId="19" borderId="7" xfId="0" applyFont="1" applyFill="1" applyBorder="1" applyAlignment="1">
      <alignment vertical="center"/>
    </xf>
    <xf numFmtId="0" fontId="6" fillId="19" borderId="8" xfId="0" applyFont="1" applyFill="1" applyBorder="1" applyAlignment="1">
      <alignment vertical="center"/>
    </xf>
    <xf numFmtId="0" fontId="8" fillId="4" borderId="4" xfId="0" applyFont="1" applyFill="1" applyBorder="1" applyAlignment="1">
      <alignment vertical="center"/>
    </xf>
    <xf numFmtId="0" fontId="8" fillId="17" borderId="5" xfId="0" applyFont="1" applyFill="1" applyBorder="1" applyAlignment="1">
      <alignment horizontal="left" vertical="center"/>
    </xf>
    <xf numFmtId="0" fontId="8" fillId="4" borderId="9" xfId="0" applyFont="1" applyFill="1" applyBorder="1" applyAlignment="1">
      <alignment horizontal="center" vertical="center"/>
    </xf>
    <xf numFmtId="0" fontId="8" fillId="4" borderId="10" xfId="0" applyFont="1" applyFill="1" applyBorder="1" applyAlignment="1">
      <alignment horizontal="center" vertical="center"/>
    </xf>
    <xf numFmtId="0" fontId="8" fillId="4" borderId="11" xfId="0" applyFont="1" applyFill="1" applyBorder="1" applyAlignment="1">
      <alignment horizontal="center" vertical="center"/>
    </xf>
    <xf numFmtId="0" fontId="1" fillId="7" borderId="0" xfId="0" applyFont="1" applyFill="1" applyAlignment="1">
      <alignment horizontal="center"/>
    </xf>
    <xf numFmtId="0" fontId="1" fillId="8" borderId="0" xfId="0" applyFont="1" applyFill="1" applyAlignment="1">
      <alignment horizontal="center"/>
    </xf>
    <xf numFmtId="0" fontId="1" fillId="4" borderId="0" xfId="0" applyFont="1" applyFill="1" applyAlignment="1">
      <alignment horizontal="center"/>
    </xf>
    <xf numFmtId="0" fontId="1" fillId="3" borderId="0" xfId="0" applyFont="1" applyFill="1" applyAlignment="1">
      <alignment horizontal="center"/>
    </xf>
    <xf numFmtId="0" fontId="5" fillId="12" borderId="0" xfId="0" applyFont="1" applyFill="1" applyAlignment="1">
      <alignment horizontal="center"/>
    </xf>
    <xf numFmtId="0" fontId="1" fillId="9" borderId="0" xfId="0" applyFont="1" applyFill="1" applyAlignment="1">
      <alignment horizontal="center"/>
    </xf>
    <xf numFmtId="0" fontId="3" fillId="12" borderId="0" xfId="0" applyFont="1" applyFill="1" applyAlignment="1">
      <alignment horizontal="center"/>
    </xf>
    <xf numFmtId="0" fontId="1" fillId="17" borderId="0" xfId="0" applyFont="1" applyFill="1" applyAlignment="1">
      <alignment horizontal="center"/>
    </xf>
    <xf numFmtId="0" fontId="1" fillId="28" borderId="0" xfId="0" applyFont="1" applyFill="1" applyAlignment="1">
      <alignment horizontal="center"/>
    </xf>
    <xf numFmtId="0" fontId="1" fillId="21" borderId="0" xfId="0" applyFont="1" applyFill="1" applyAlignment="1">
      <alignment horizontal="center"/>
    </xf>
    <xf numFmtId="0" fontId="3" fillId="14" borderId="0" xfId="0" applyFont="1" applyFill="1" applyAlignment="1">
      <alignment horizontal="center"/>
    </xf>
    <xf numFmtId="0" fontId="1" fillId="17" borderId="3" xfId="0" applyFont="1" applyFill="1" applyBorder="1" applyAlignment="1">
      <alignment horizontal="center"/>
    </xf>
    <xf numFmtId="0" fontId="3" fillId="6" borderId="3" xfId="0" applyFont="1" applyFill="1" applyBorder="1" applyAlignment="1">
      <alignment horizontal="center"/>
    </xf>
    <xf numFmtId="0" fontId="3" fillId="6" borderId="1" xfId="0" applyFont="1" applyFill="1" applyBorder="1" applyAlignment="1">
      <alignment horizontal="center"/>
    </xf>
    <xf numFmtId="0" fontId="3" fillId="24" borderId="3" xfId="0" applyFont="1" applyFill="1" applyBorder="1" applyAlignment="1">
      <alignment horizontal="center"/>
    </xf>
    <xf numFmtId="0" fontId="3" fillId="24" borderId="0" xfId="0" applyFont="1" applyFill="1" applyAlignment="1">
      <alignment horizontal="center"/>
    </xf>
    <xf numFmtId="0" fontId="3" fillId="24" borderId="1" xfId="0" applyFont="1" applyFill="1" applyBorder="1" applyAlignment="1">
      <alignment horizontal="center"/>
    </xf>
    <xf numFmtId="0" fontId="1" fillId="3" borderId="3" xfId="0" applyFont="1" applyFill="1" applyBorder="1" applyAlignment="1">
      <alignment horizontal="center"/>
    </xf>
    <xf numFmtId="0" fontId="1" fillId="3" borderId="1" xfId="0" applyFont="1" applyFill="1" applyBorder="1" applyAlignment="1">
      <alignment horizontal="center"/>
    </xf>
    <xf numFmtId="0" fontId="1" fillId="9" borderId="1" xfId="0" applyFont="1" applyFill="1" applyBorder="1" applyAlignment="1">
      <alignment horizontal="center"/>
    </xf>
    <xf numFmtId="0" fontId="3" fillId="20" borderId="3" xfId="0" applyFont="1" applyFill="1" applyBorder="1" applyAlignment="1">
      <alignment horizontal="center"/>
    </xf>
    <xf numFmtId="0" fontId="3" fillId="20" borderId="0" xfId="0" applyFont="1" applyFill="1" applyAlignment="1">
      <alignment horizontal="center"/>
    </xf>
    <xf numFmtId="0" fontId="3" fillId="26" borderId="3" xfId="0" applyFont="1" applyFill="1" applyBorder="1" applyAlignment="1">
      <alignment horizontal="center"/>
    </xf>
    <xf numFmtId="0" fontId="3" fillId="26" borderId="1" xfId="0" applyFont="1" applyFill="1" applyBorder="1" applyAlignment="1">
      <alignment horizontal="center"/>
    </xf>
    <xf numFmtId="0" fontId="3" fillId="18" borderId="3" xfId="0" applyFont="1" applyFill="1" applyBorder="1" applyAlignment="1">
      <alignment horizontal="center"/>
    </xf>
    <xf numFmtId="0" fontId="3" fillId="18" borderId="0" xfId="0" applyFont="1" applyFill="1" applyAlignment="1">
      <alignment horizontal="center"/>
    </xf>
    <xf numFmtId="0" fontId="3" fillId="18" borderId="1" xfId="0" applyFont="1" applyFill="1" applyBorder="1" applyAlignment="1">
      <alignment horizontal="center"/>
    </xf>
    <xf numFmtId="0" fontId="3" fillId="20" borderId="1" xfId="0" applyFont="1" applyFill="1" applyBorder="1" applyAlignment="1">
      <alignment horizontal="center"/>
    </xf>
    <xf numFmtId="0" fontId="1" fillId="17" borderId="1" xfId="0" applyFont="1" applyFill="1" applyBorder="1" applyAlignment="1">
      <alignment horizontal="center"/>
    </xf>
  </cellXfs>
  <cellStyles count="1">
    <cellStyle name="標準" xfId="0" builtinId="0"/>
  </cellStyles>
  <dxfs count="4">
    <dxf>
      <font>
        <color theme="5" tint="0.39994506668294322"/>
      </font>
    </dxf>
    <dxf>
      <font>
        <b/>
        <i val="0"/>
      </font>
      <fill>
        <patternFill>
          <bgColor rgb="FFC00000"/>
        </patternFill>
      </fill>
    </dxf>
    <dxf>
      <font>
        <b/>
        <i val="0"/>
      </font>
      <fill>
        <patternFill>
          <bgColor rgb="FFC00000"/>
        </patternFill>
      </fill>
    </dxf>
    <dxf>
      <font>
        <b/>
        <i val="0"/>
      </font>
      <fill>
        <patternFill>
          <bgColor rgb="FFC00000"/>
        </patternFill>
      </fill>
    </dxf>
  </dxfs>
  <tableStyles count="0" defaultTableStyle="TableStyleMedium2" defaultPivotStyle="PivotStyleLight16"/>
  <colors>
    <mruColors>
      <color rgb="FFE0D9C6"/>
      <color rgb="FFC6B998"/>
      <color rgb="FFAA97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image" Target="../media/image3.svg"/></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4"/>
          <c:order val="0"/>
          <c:tx>
            <c:strRef>
              <c:f>'Auswahlfelder und Texte'!$D$74</c:f>
              <c:strCache>
                <c:ptCount val="1"/>
                <c:pt idx="0">
                  <c:v>ニッチ</c:v>
                </c:pt>
              </c:strCache>
            </c:strRef>
          </c:tx>
          <c:spPr>
            <a:ln w="19050" cap="rnd">
              <a:solidFill>
                <a:schemeClr val="accent5"/>
              </a:solidFill>
              <a:round/>
            </a:ln>
            <a:effectLst/>
          </c:spPr>
          <c:marker>
            <c:symbol val="none"/>
          </c:marker>
          <c:xVal>
            <c:numRef>
              <c:f>Kollisionen!$C$33:$C$34</c:f>
              <c:numCache>
                <c:formatCode>0.00</c:formatCode>
                <c:ptCount val="2"/>
                <c:pt idx="0">
                  <c:v>50</c:v>
                </c:pt>
                <c:pt idx="1">
                  <c:v>-500</c:v>
                </c:pt>
              </c:numCache>
            </c:numRef>
          </c:xVal>
          <c:yVal>
            <c:numRef>
              <c:f>Kollisionen!$D$33:$D$34</c:f>
              <c:numCache>
                <c:formatCode>0.00</c:formatCode>
                <c:ptCount val="2"/>
                <c:pt idx="0">
                  <c:v>-141.5</c:v>
                </c:pt>
                <c:pt idx="1">
                  <c:v>-141.5</c:v>
                </c:pt>
              </c:numCache>
            </c:numRef>
          </c:yVal>
          <c:smooth val="0"/>
          <c:extLst>
            <c:ext xmlns:c16="http://schemas.microsoft.com/office/drawing/2014/chart" uri="{C3380CC4-5D6E-409C-BE32-E72D297353CC}">
              <c16:uniqueId val="{00000004-DEF6-45EF-9726-7388F0D4BE24}"/>
            </c:ext>
          </c:extLst>
        </c:ser>
        <c:ser>
          <c:idx val="0"/>
          <c:order val="1"/>
          <c:tx>
            <c:strRef>
              <c:f>'Auswahlfelder und Texte'!$D$73</c:f>
              <c:strCache>
                <c:ptCount val="1"/>
                <c:pt idx="0">
                  <c:v>台座パネル</c:v>
                </c:pt>
              </c:strCache>
            </c:strRef>
          </c:tx>
          <c:spPr>
            <a:ln w="25400" cap="rnd">
              <a:solidFill>
                <a:schemeClr val="accent1"/>
              </a:solidFill>
              <a:round/>
            </a:ln>
            <a:effectLst/>
          </c:spPr>
          <c:marker>
            <c:symbol val="none"/>
          </c:marker>
          <c:xVal>
            <c:numRef>
              <c:f>Kollisionen!$C$38:$C$41</c:f>
              <c:numCache>
                <c:formatCode>0.00</c:formatCode>
                <c:ptCount val="4"/>
                <c:pt idx="0">
                  <c:v>-6.6999999999999993</c:v>
                </c:pt>
                <c:pt idx="1">
                  <c:v>-6.6999999999999993</c:v>
                </c:pt>
                <c:pt idx="2">
                  <c:v>-25.7</c:v>
                </c:pt>
                <c:pt idx="3">
                  <c:v>-25.7</c:v>
                </c:pt>
              </c:numCache>
            </c:numRef>
          </c:xVal>
          <c:yVal>
            <c:numRef>
              <c:f>Kollisionen!$D$38:$D$41</c:f>
              <c:numCache>
                <c:formatCode>0.00</c:formatCode>
                <c:ptCount val="4"/>
                <c:pt idx="0">
                  <c:v>-141.5</c:v>
                </c:pt>
                <c:pt idx="1">
                  <c:v>-41.5</c:v>
                </c:pt>
                <c:pt idx="2">
                  <c:v>-41.5</c:v>
                </c:pt>
                <c:pt idx="3">
                  <c:v>-141.5</c:v>
                </c:pt>
              </c:numCache>
            </c:numRef>
          </c:yVal>
          <c:smooth val="0"/>
          <c:extLst>
            <c:ext xmlns:c16="http://schemas.microsoft.com/office/drawing/2014/chart" uri="{C3380CC4-5D6E-409C-BE32-E72D297353CC}">
              <c16:uniqueId val="{00000000-DEF6-45EF-9726-7388F0D4BE24}"/>
            </c:ext>
          </c:extLst>
        </c:ser>
        <c:ser>
          <c:idx val="5"/>
          <c:order val="2"/>
          <c:tx>
            <c:strRef>
              <c:f>'Auswahlfelder und Texte'!$D$65</c:f>
              <c:strCache>
                <c:ptCount val="1"/>
                <c:pt idx="0">
                  <c:v>デコレーション（ドアクローズ）</c:v>
                </c:pt>
              </c:strCache>
            </c:strRef>
          </c:tx>
          <c:spPr>
            <a:ln w="19050" cap="rnd">
              <a:solidFill>
                <a:schemeClr val="accent3"/>
              </a:solidFill>
              <a:round/>
            </a:ln>
            <a:effectLst/>
          </c:spPr>
          <c:marker>
            <c:symbol val="none"/>
          </c:marker>
          <c:xVal>
            <c:numRef>
              <c:f>(Kollisionen!$C$45:$C$48,Kollisionen!$C$45)</c:f>
              <c:numCache>
                <c:formatCode>0.00</c:formatCode>
                <c:ptCount val="5"/>
                <c:pt idx="0">
                  <c:v>3.3</c:v>
                </c:pt>
                <c:pt idx="1">
                  <c:v>23.3</c:v>
                </c:pt>
                <c:pt idx="2">
                  <c:v>23.3</c:v>
                </c:pt>
                <c:pt idx="3">
                  <c:v>3.3</c:v>
                </c:pt>
                <c:pt idx="4">
                  <c:v>3.3</c:v>
                </c:pt>
              </c:numCache>
            </c:numRef>
          </c:xVal>
          <c:yVal>
            <c:numRef>
              <c:f>(Kollisionen!$D$45:$D$48,Kollisionen!$D$45)</c:f>
              <c:numCache>
                <c:formatCode>0.00</c:formatCode>
                <c:ptCount val="5"/>
                <c:pt idx="0">
                  <c:v>-94.5</c:v>
                </c:pt>
                <c:pt idx="1">
                  <c:v>-94.5</c:v>
                </c:pt>
                <c:pt idx="2">
                  <c:v>655.5</c:v>
                </c:pt>
                <c:pt idx="3">
                  <c:v>655.5</c:v>
                </c:pt>
                <c:pt idx="4">
                  <c:v>-94.5</c:v>
                </c:pt>
              </c:numCache>
            </c:numRef>
          </c:yVal>
          <c:smooth val="0"/>
          <c:extLst>
            <c:ext xmlns:c16="http://schemas.microsoft.com/office/drawing/2014/chart" uri="{C3380CC4-5D6E-409C-BE32-E72D297353CC}">
              <c16:uniqueId val="{00000006-DEF6-45EF-9726-7388F0D4BE24}"/>
            </c:ext>
          </c:extLst>
        </c:ser>
        <c:ser>
          <c:idx val="6"/>
          <c:order val="3"/>
          <c:tx>
            <c:strRef>
              <c:f>'Auswahlfelder und Texte'!$D$64</c:f>
              <c:strCache>
                <c:ptCount val="1"/>
                <c:pt idx="0">
                  <c:v>デコレーション（ドアオープン）</c:v>
                </c:pt>
              </c:strCache>
            </c:strRef>
          </c:tx>
          <c:spPr>
            <a:ln w="19050" cap="rnd">
              <a:solidFill>
                <a:schemeClr val="accent3">
                  <a:lumMod val="60000"/>
                  <a:lumOff val="40000"/>
                </a:schemeClr>
              </a:solidFill>
              <a:prstDash val="dash"/>
              <a:round/>
            </a:ln>
            <a:effectLst/>
          </c:spPr>
          <c:marker>
            <c:symbol val="none"/>
          </c:marker>
          <c:xVal>
            <c:numRef>
              <c:f>(Kollisionen!$C$52:$C$55,Kollisionen!$C$52)</c:f>
              <c:numCache>
                <c:formatCode>0.00</c:formatCode>
                <c:ptCount val="5"/>
                <c:pt idx="0">
                  <c:v>-140.68336037338037</c:v>
                </c:pt>
                <c:pt idx="1">
                  <c:v>-139.98502158622776</c:v>
                </c:pt>
                <c:pt idx="2">
                  <c:v>609.55764173058856</c:v>
                </c:pt>
                <c:pt idx="3">
                  <c:v>608.85930294343598</c:v>
                </c:pt>
                <c:pt idx="4">
                  <c:v>-140.68336037338037</c:v>
                </c:pt>
              </c:numCache>
            </c:numRef>
          </c:xVal>
          <c:yVal>
            <c:numRef>
              <c:f>(Kollisionen!$D$52:$D$55,Kollisionen!$D$52)</c:f>
              <c:numCache>
                <c:formatCode>0.00</c:formatCode>
                <c:ptCount val="5"/>
                <c:pt idx="0">
                  <c:v>-2.4186979358598037E-3</c:v>
                </c:pt>
                <c:pt idx="1">
                  <c:v>-19.990223053050961</c:v>
                </c:pt>
                <c:pt idx="2">
                  <c:v>6.197481465171812</c:v>
                </c:pt>
                <c:pt idx="3">
                  <c:v>26.185285820286914</c:v>
                </c:pt>
                <c:pt idx="4">
                  <c:v>-2.4186979358598037E-3</c:v>
                </c:pt>
              </c:numCache>
            </c:numRef>
          </c:yVal>
          <c:smooth val="0"/>
          <c:extLst>
            <c:ext xmlns:c16="http://schemas.microsoft.com/office/drawing/2014/chart" uri="{C3380CC4-5D6E-409C-BE32-E72D297353CC}">
              <c16:uniqueId val="{00000007-DEF6-45EF-9726-7388F0D4BE24}"/>
            </c:ext>
          </c:extLst>
        </c:ser>
        <c:ser>
          <c:idx val="2"/>
          <c:order val="4"/>
          <c:tx>
            <c:strRef>
              <c:f>'Auswahlfelder und Texte'!$D$72</c:f>
              <c:strCache>
                <c:ptCount val="1"/>
                <c:pt idx="0">
                  <c:v>ムーブメント装飾</c:v>
                </c:pt>
              </c:strCache>
            </c:strRef>
          </c:tx>
          <c:spPr>
            <a:ln w="19050" cap="rnd">
              <a:solidFill>
                <a:schemeClr val="accent3">
                  <a:lumMod val="20000"/>
                  <a:lumOff val="80000"/>
                </a:schemeClr>
              </a:solidFill>
              <a:round/>
            </a:ln>
            <a:effectLst/>
          </c:spPr>
          <c:marker>
            <c:symbol val="none"/>
          </c:marker>
          <c:xVal>
            <c:numRef>
              <c:f>Kollisionen!$D$63:$D$241</c:f>
              <c:numCache>
                <c:formatCode>0.00</c:formatCode>
                <c:ptCount val="179"/>
                <c:pt idx="0">
                  <c:v>3.9981525711103947</c:v>
                </c:pt>
                <c:pt idx="1">
                  <c:v>3.6565000589680037</c:v>
                </c:pt>
                <c:pt idx="2">
                  <c:v>3.3019155164982221</c:v>
                </c:pt>
                <c:pt idx="3">
                  <c:v>2.9330499516432389</c:v>
                </c:pt>
                <c:pt idx="4">
                  <c:v>2.5486349422750227</c:v>
                </c:pt>
                <c:pt idx="5">
                  <c:v>2.1474970767303287</c:v>
                </c:pt>
                <c:pt idx="6">
                  <c:v>1.728570630760851</c:v>
                </c:pt>
                <c:pt idx="7">
                  <c:v>1.29090817649623</c:v>
                </c:pt>
                <c:pt idx="8">
                  <c:v>0.83368889514173983</c:v>
                </c:pt>
                <c:pt idx="9">
                  <c:v>0.35622444977126744</c:v>
                </c:pt>
                <c:pt idx="10">
                  <c:v>-0.14203763730190744</c:v>
                </c:pt>
                <c:pt idx="11">
                  <c:v>-0.6615130715594244</c:v>
                </c:pt>
                <c:pt idx="12">
                  <c:v>-1.20248222643714</c:v>
                </c:pt>
                <c:pt idx="13">
                  <c:v>-1.7650937552790271</c:v>
                </c:pt>
                <c:pt idx="14">
                  <c:v>-2.3493701368647617</c:v>
                </c:pt>
                <c:pt idx="15">
                  <c:v>-2.9552148743640885</c:v>
                </c:pt>
                <c:pt idx="16">
                  <c:v>-3.582421041266624</c:v>
                </c:pt>
                <c:pt idx="17">
                  <c:v>-4.2306808567358232</c:v>
                </c:pt>
                <c:pt idx="18">
                  <c:v>-4.899595975641434</c:v>
                </c:pt>
                <c:pt idx="19">
                  <c:v>-5.5886881932584345</c:v>
                </c:pt>
                <c:pt idx="20">
                  <c:v>-6.2974102888946195</c:v>
                </c:pt>
                <c:pt idx="21">
                  <c:v>-7.0251567639474697</c:v>
                </c:pt>
                <c:pt idx="22">
                  <c:v>-7.7712742655510993</c:v>
                </c:pt>
                <c:pt idx="23">
                  <c:v>-8.5350715247081936</c:v>
                </c:pt>
                <c:pt idx="24">
                  <c:v>-9.3158286755793149</c:v>
                </c:pt>
                <c:pt idx="25">
                  <c:v>-10.112805858770873</c:v>
                </c:pt>
                <c:pt idx="26">
                  <c:v>-10.925251044786117</c:v>
                </c:pt>
                <c:pt idx="27">
                  <c:v>-11.752407043433266</c:v>
                </c:pt>
                <c:pt idx="28">
                  <c:v>-12.593517690439405</c:v>
                </c:pt>
                <c:pt idx="29">
                  <c:v>-13.447833223618748</c:v>
                </c:pt>
                <c:pt idx="30">
                  <c:v>-14.314614877758396</c:v>
                </c:pt>
                <c:pt idx="31">
                  <c:v>-15.193138740163411</c:v>
                </c:pt>
                <c:pt idx="32">
                  <c:v>-16.082698917923572</c:v>
                </c:pt>
                <c:pt idx="33">
                  <c:v>-16.98261007387697</c:v>
                </c:pt>
                <c:pt idx="34">
                  <c:v>-17.892209391433717</c:v>
                </c:pt>
                <c:pt idx="35">
                  <c:v>-18.810858029371097</c:v>
                </c:pt>
                <c:pt idx="36">
                  <c:v>-19.737942126878146</c:v>
                </c:pt>
                <c:pt idx="37">
                  <c:v>-20.672873416933548</c:v>
                </c:pt>
                <c:pt idx="38">
                  <c:v>-21.615089502917055</c:v>
                </c:pt>
                <c:pt idx="39">
                  <c:v>-22.564053849499125</c:v>
                </c:pt>
                <c:pt idx="40">
                  <c:v>-23.519255534591736</c:v>
                </c:pt>
                <c:pt idx="41">
                  <c:v>-24.480208804689532</c:v>
                </c:pt>
                <c:pt idx="42">
                  <c:v>-25.446452471453028</c:v>
                </c:pt>
                <c:pt idx="43">
                  <c:v>-26.417549183012369</c:v>
                </c:pt>
                <c:pt idx="44">
                  <c:v>-27.393084599294507</c:v>
                </c:pt>
                <c:pt idx="45">
                  <c:v>-28.372666496760218</c:v>
                </c:pt>
                <c:pt idx="46">
                  <c:v>-29.355923824323007</c:v>
                </c:pt>
                <c:pt idx="47">
                  <c:v>-30.342505728926994</c:v>
                </c:pt>
                <c:pt idx="48">
                  <c:v>-31.332080566294231</c:v>
                </c:pt>
                <c:pt idx="49">
                  <c:v>-32.324334909707645</c:v>
                </c:pt>
                <c:pt idx="50">
                  <c:v>-33.318972567360923</c:v>
                </c:pt>
                <c:pt idx="51">
                  <c:v>-34.315713616764484</c:v>
                </c:pt>
                <c:pt idx="52">
                  <c:v>-35.314293462924283</c:v>
                </c:pt>
                <c:pt idx="53">
                  <c:v>-36.314461925485709</c:v>
                </c:pt>
                <c:pt idx="54">
                  <c:v>-37.315982358733784</c:v>
                </c:pt>
                <c:pt idx="55">
                  <c:v>-38.318630807239543</c:v>
                </c:pt>
                <c:pt idx="56">
                  <c:v>-39.322195199018999</c:v>
                </c:pt>
                <c:pt idx="57">
                  <c:v>-40.326474577303102</c:v>
                </c:pt>
                <c:pt idx="58">
                  <c:v>-41.331278371385245</c:v>
                </c:pt>
                <c:pt idx="59">
                  <c:v>-42.336425706499533</c:v>
                </c:pt>
                <c:pt idx="60">
                  <c:v>-43.341744752269889</c:v>
                </c:pt>
                <c:pt idx="61">
                  <c:v>-44.347072108945213</c:v>
                </c:pt>
                <c:pt idx="62">
                  <c:v>-45.352252230383201</c:v>
                </c:pt>
                <c:pt idx="63">
                  <c:v>-46.357136882555984</c:v>
                </c:pt>
                <c:pt idx="64">
                  <c:v>-47.361584636212676</c:v>
                </c:pt>
                <c:pt idx="65">
                  <c:v>-48.365460392239449</c:v>
                </c:pt>
                <c:pt idx="66">
                  <c:v>-49.368634938198639</c:v>
                </c:pt>
                <c:pt idx="67">
                  <c:v>-50.370984534498973</c:v>
                </c:pt>
                <c:pt idx="68">
                  <c:v>-51.372390528642192</c:v>
                </c:pt>
                <c:pt idx="69">
                  <c:v>-52.3727389960046</c:v>
                </c:pt>
                <c:pt idx="70">
                  <c:v>-53.371920405638924</c:v>
                </c:pt>
                <c:pt idx="71">
                  <c:v>-54.36982930962094</c:v>
                </c:pt>
                <c:pt idx="72">
                  <c:v>-55.366364054513063</c:v>
                </c:pt>
                <c:pt idx="73">
                  <c:v>-56.36142651357023</c:v>
                </c:pt>
                <c:pt idx="74">
                  <c:v>-57.354921838372128</c:v>
                </c:pt>
                <c:pt idx="75">
                  <c:v>-58.346758228626619</c:v>
                </c:pt>
                <c:pt idx="76">
                  <c:v>-59.336846718951037</c:v>
                </c:pt>
                <c:pt idx="77">
                  <c:v>-60.325100981501798</c:v>
                </c:pt>
                <c:pt idx="78">
                  <c:v>-61.311437143384197</c:v>
                </c:pt>
                <c:pt idx="79">
                  <c:v>-62.295773617836751</c:v>
                </c:pt>
                <c:pt idx="80">
                  <c:v>-63.278030948243384</c:v>
                </c:pt>
                <c:pt idx="81">
                  <c:v>-64.258131664085582</c:v>
                </c:pt>
                <c:pt idx="82">
                  <c:v>-65.236000148001906</c:v>
                </c:pt>
                <c:pt idx="83">
                  <c:v>-66.211562513176631</c:v>
                </c:pt>
                <c:pt idx="84">
                  <c:v>-67.184746490328976</c:v>
                </c:pt>
                <c:pt idx="85">
                  <c:v>-68.155481323624713</c:v>
                </c:pt>
                <c:pt idx="86">
                  <c:v>-69.123697674876283</c:v>
                </c:pt>
                <c:pt idx="87">
                  <c:v>-70.08932753544228</c:v>
                </c:pt>
                <c:pt idx="88">
                  <c:v>-71.052304145277006</c:v>
                </c:pt>
                <c:pt idx="89">
                  <c:v>-72.012561918620605</c:v>
                </c:pt>
                <c:pt idx="90">
                  <c:v>-72.970036375855202</c:v>
                </c:pt>
                <c:pt idx="91">
                  <c:v>-73.924664081087329</c:v>
                </c:pt>
                <c:pt idx="92">
                  <c:v>-74.876382585048262</c:v>
                </c:pt>
                <c:pt idx="93">
                  <c:v>-75.825130372933529</c:v>
                </c:pt>
                <c:pt idx="94">
                  <c:v>-76.770846816830939</c:v>
                </c:pt>
                <c:pt idx="95">
                  <c:v>-77.713472132412079</c:v>
                </c:pt>
                <c:pt idx="96">
                  <c:v>-78.652947339586248</c:v>
                </c:pt>
                <c:pt idx="97">
                  <c:v>-79.589214226838919</c:v>
                </c:pt>
                <c:pt idx="98">
                  <c:v>-80.522215318997027</c:v>
                </c:pt>
                <c:pt idx="99">
                  <c:v>-81.451893848183531</c:v>
                </c:pt>
                <c:pt idx="100">
                  <c:v>-82.378193727741149</c:v>
                </c:pt>
                <c:pt idx="101">
                  <c:v>-83.301059528923304</c:v>
                </c:pt>
                <c:pt idx="102">
                  <c:v>-84.220436460164564</c:v>
                </c:pt>
                <c:pt idx="103">
                  <c:v>-85.136270348758771</c:v>
                </c:pt>
                <c:pt idx="104">
                  <c:v>-86.048507624786026</c:v>
                </c:pt>
                <c:pt idx="105">
                  <c:v>-86.957095307142751</c:v>
                </c:pt>
                <c:pt idx="106">
                  <c:v>-87.86198099154079</c:v>
                </c:pt>
                <c:pt idx="107">
                  <c:v>-88.763112840352548</c:v>
                </c:pt>
                <c:pt idx="108">
                  <c:v>-89.660439574189596</c:v>
                </c:pt>
                <c:pt idx="109">
                  <c:v>-90.553910465111898</c:v>
                </c:pt>
                <c:pt idx="110">
                  <c:v>-91.443475331373563</c:v>
                </c:pt>
                <c:pt idx="111">
                  <c:v>-92.329084533619749</c:v>
                </c:pt>
                <c:pt idx="112">
                  <c:v>-93.210688972457504</c:v>
                </c:pt>
                <c:pt idx="113">
                  <c:v>-94.088240087330163</c:v>
                </c:pt>
                <c:pt idx="114">
                  <c:v>-94.961689856632518</c:v>
                </c:pt>
                <c:pt idx="115">
                  <c:v>-95.830990799010564</c:v>
                </c:pt>
                <c:pt idx="116">
                  <c:v>-96.696095975795956</c:v>
                </c:pt>
                <c:pt idx="117">
                  <c:v>-97.556958994530618</c:v>
                </c:pt>
                <c:pt idx="118">
                  <c:v>-98.413534013544449</c:v>
                </c:pt>
                <c:pt idx="119">
                  <c:v>-99.265775747551942</c:v>
                </c:pt>
                <c:pt idx="120">
                  <c:v>-100.11363947424181</c:v>
                </c:pt>
                <c:pt idx="121">
                  <c:v>-100.95708104183596</c:v>
                </c:pt>
                <c:pt idx="122">
                  <c:v>-101.79605687760169</c:v>
                </c:pt>
                <c:pt idx="123">
                  <c:v>-102.6305239973035</c:v>
                </c:pt>
                <c:pt idx="124">
                  <c:v>-103.46044001558789</c:v>
                </c:pt>
                <c:pt idx="125">
                  <c:v>-104.28576315729751</c:v>
                </c:pt>
                <c:pt idx="126">
                  <c:v>-105.10645226971671</c:v>
                </c:pt>
                <c:pt idx="127">
                  <c:v>-105.92246683575505</c:v>
                </c:pt>
                <c:pt idx="128">
                  <c:v>-106.73376698807991</c:v>
                </c:pt>
                <c:pt idx="129">
                  <c:v>-107.54031352421454</c:v>
                </c:pt>
                <c:pt idx="130">
                  <c:v>-108.34206792262259</c:v>
                </c:pt>
                <c:pt idx="131">
                  <c:v>-109.13899235980537</c:v>
                </c:pt>
                <c:pt idx="132">
                  <c:v>-109.93104972844341</c:v>
                </c:pt>
                <c:pt idx="133">
                  <c:v>-110.71820365661935</c:v>
                </c:pt>
                <c:pt idx="134">
                  <c:v>-111.50041852816528</c:v>
                </c:pt>
                <c:pt idx="135">
                  <c:v>-112.27765950418348</c:v>
                </c:pt>
                <c:pt idx="136">
                  <c:v>-113.04989254579573</c:v>
                </c:pt>
                <c:pt idx="137">
                  <c:v>-113.81640003982197</c:v>
                </c:pt>
                <c:pt idx="138">
                  <c:v>-114.57853154868837</c:v>
                </c:pt>
                <c:pt idx="139">
                  <c:v>-115.33555810504615</c:v>
                </c:pt>
                <c:pt idx="140">
                  <c:v>-116.08744912351256</c:v>
                </c:pt>
                <c:pt idx="141">
                  <c:v>-116.8341749533613</c:v>
                </c:pt>
                <c:pt idx="142">
                  <c:v>-117.57570691023867</c:v>
                </c:pt>
                <c:pt idx="143">
                  <c:v>-118.31201730972467</c:v>
                </c:pt>
                <c:pt idx="144">
                  <c:v>-119.04307950286756</c:v>
                </c:pt>
                <c:pt idx="145">
                  <c:v>-119.76886791383507</c:v>
                </c:pt>
                <c:pt idx="146">
                  <c:v>-120.48935807983879</c:v>
                </c:pt>
                <c:pt idx="147">
                  <c:v>-121.20452669350529</c:v>
                </c:pt>
                <c:pt idx="148">
                  <c:v>-121.91435164788471</c:v>
                </c:pt>
                <c:pt idx="149">
                  <c:v>-122.61881208430808</c:v>
                </c:pt>
                <c:pt idx="150">
                  <c:v>-123.31788844332524</c:v>
                </c:pt>
                <c:pt idx="151">
                  <c:v>-124.01156251898131</c:v>
                </c:pt>
                <c:pt idx="152">
                  <c:v>-124.69981751671504</c:v>
                </c:pt>
                <c:pt idx="153">
                  <c:v>-125.38263811519427</c:v>
                </c:pt>
                <c:pt idx="154">
                  <c:v>-126.06001053243641</c:v>
                </c:pt>
                <c:pt idx="155">
                  <c:v>-126.73192259660125</c:v>
                </c:pt>
                <c:pt idx="156">
                  <c:v>-127.39836382188474</c:v>
                </c:pt>
                <c:pt idx="157">
                  <c:v>-128.05932548999235</c:v>
                </c:pt>
                <c:pt idx="158">
                  <c:v>-128.71480073772344</c:v>
                </c:pt>
                <c:pt idx="159">
                  <c:v>-129.36478465126117</c:v>
                </c:pt>
                <c:pt idx="160">
                  <c:v>-130.00927436783121</c:v>
                </c:pt>
                <c:pt idx="161">
                  <c:v>-130.64826918547277</c:v>
                </c:pt>
                <c:pt idx="162">
                  <c:v>-131.28177068175518</c:v>
                </c:pt>
                <c:pt idx="163">
                  <c:v>-131.90978284237758</c:v>
                </c:pt>
                <c:pt idx="164">
                  <c:v>-132.53231220070612</c:v>
                </c:pt>
                <c:pt idx="165">
                  <c:v>-133.14936798944007</c:v>
                </c:pt>
                <c:pt idx="166">
                  <c:v>-133.76096230575286</c:v>
                </c:pt>
                <c:pt idx="167">
                  <c:v>-134.36711029143586</c:v>
                </c:pt>
                <c:pt idx="168">
                  <c:v>-134.96783032977842</c:v>
                </c:pt>
                <c:pt idx="169">
                  <c:v>-135.56314426116194</c:v>
                </c:pt>
                <c:pt idx="170">
                  <c:v>-136.15307761962418</c:v>
                </c:pt>
                <c:pt idx="171">
                  <c:v>-136.73765989297974</c:v>
                </c:pt>
                <c:pt idx="172">
                  <c:v>-137.31692480946583</c:v>
                </c:pt>
                <c:pt idx="173">
                  <c:v>-137.89091065433382</c:v>
                </c:pt>
                <c:pt idx="174">
                  <c:v>-138.45966062033926</c:v>
                </c:pt>
                <c:pt idx="175">
                  <c:v>-139.02322319671191</c:v>
                </c:pt>
                <c:pt idx="176">
                  <c:v>-139.58165260193738</c:v>
                </c:pt>
                <c:pt idx="177">
                  <c:v>-140.1350092665715</c:v>
                </c:pt>
                <c:pt idx="178">
                  <c:v>-140.68336037338037</c:v>
                </c:pt>
              </c:numCache>
            </c:numRef>
          </c:xVal>
          <c:yVal>
            <c:numRef>
              <c:f>Kollisionen!$E$63:$E$241</c:f>
              <c:numCache>
                <c:formatCode>0.00</c:formatCode>
                <c:ptCount val="179"/>
                <c:pt idx="0">
                  <c:v>-94.957212688836577</c:v>
                </c:pt>
                <c:pt idx="1">
                  <c:v>-94.739338685973067</c:v>
                </c:pt>
                <c:pt idx="2">
                  <c:v>-94.49757743079752</c:v>
                </c:pt>
                <c:pt idx="3">
                  <c:v>-94.23301873130265</c:v>
                </c:pt>
                <c:pt idx="4">
                  <c:v>-93.946860347897413</c:v>
                </c:pt>
                <c:pt idx="5">
                  <c:v>-93.640395339187435</c:v>
                </c:pt>
                <c:pt idx="6">
                  <c:v>-93.314997676291867</c:v>
                </c:pt>
                <c:pt idx="7">
                  <c:v>-92.972106496857521</c:v>
                </c:pt>
                <c:pt idx="8">
                  <c:v>-92.613209413633811</c:v>
                </c:pt>
                <c:pt idx="9">
                  <c:v>-92.239825316764865</c:v>
                </c:pt>
                <c:pt idx="10">
                  <c:v>-91.853487112979039</c:v>
                </c:pt>
                <c:pt idx="11">
                  <c:v>-91.455724829184959</c:v>
                </c:pt>
                <c:pt idx="12">
                  <c:v>-91.048049474502065</c:v>
                </c:pt>
                <c:pt idx="13">
                  <c:v>-90.631938006431383</c:v>
                </c:pt>
                <c:pt idx="14">
                  <c:v>-90.208819687428559</c:v>
                </c:pt>
                <c:pt idx="15">
                  <c:v>-89.780064051691667</c:v>
                </c:pt>
                <c:pt idx="16">
                  <c:v>-89.346970632665716</c:v>
                </c:pt>
                <c:pt idx="17">
                  <c:v>-88.910760533449476</c:v>
                </c:pt>
                <c:pt idx="18">
                  <c:v>-88.472569858280323</c:v>
                </c:pt>
                <c:pt idx="19">
                  <c:v>-88.033444966170208</c:v>
                </c:pt>
                <c:pt idx="20">
                  <c:v>-87.594339459386859</c:v>
                </c:pt>
                <c:pt idx="21">
                  <c:v>-87.156112780835102</c:v>
                </c:pt>
                <c:pt idx="22">
                  <c:v>-86.719530265799918</c:v>
                </c:pt>
                <c:pt idx="23">
                  <c:v>-86.285264474642815</c:v>
                </c:pt>
                <c:pt idx="24">
                  <c:v>-85.85389762311334</c:v>
                </c:pt>
                <c:pt idx="25">
                  <c:v>-85.42592492482359</c:v>
                </c:pt>
                <c:pt idx="26">
                  <c:v>-85.00175866482482</c:v>
                </c:pt>
                <c:pt idx="27">
                  <c:v>-84.581732832742603</c:v>
                </c:pt>
                <c:pt idx="28">
                  <c:v>-84.16610815721306</c:v>
                </c:pt>
                <c:pt idx="29">
                  <c:v>-83.755077399171356</c:v>
                </c:pt>
                <c:pt idx="30">
                  <c:v>-83.348770778767232</c:v>
                </c:pt>
                <c:pt idx="31">
                  <c:v>-82.947261428399884</c:v>
                </c:pt>
                <c:pt idx="32">
                  <c:v>-82.550570781830785</c:v>
                </c:pt>
                <c:pt idx="33">
                  <c:v>-82.158673825985105</c:v>
                </c:pt>
                <c:pt idx="34">
                  <c:v>-81.771504157493212</c:v>
                </c:pt>
                <c:pt idx="35">
                  <c:v>-81.388958799991542</c:v>
                </c:pt>
                <c:pt idx="36">
                  <c:v>-81.01090275056491</c:v>
                </c:pt>
                <c:pt idx="37">
                  <c:v>-80.63717323442296</c:v>
                </c:pt>
                <c:pt idx="38">
                  <c:v>-80.267583655997086</c:v>
                </c:pt>
                <c:pt idx="39">
                  <c:v>-79.901927242200557</c:v>
                </c:pt>
                <c:pt idx="40">
                  <c:v>-79.539980379735496</c:v>
                </c:pt>
                <c:pt idx="41">
                  <c:v>-79.181505653194876</c:v>
                </c:pt>
                <c:pt idx="42">
                  <c:v>-78.82625459444354</c:v>
                </c:pt>
                <c:pt idx="43">
                  <c:v>-78.473970156523819</c:v>
                </c:pt>
                <c:pt idx="44">
                  <c:v>-78.124388927261322</c:v>
                </c:pt>
                <c:pt idx="45">
                  <c:v>-77.777243098981415</c:v>
                </c:pt>
                <c:pt idx="46">
                  <c:v>-77.432262211414169</c:v>
                </c:pt>
                <c:pt idx="47">
                  <c:v>-77.089174685071214</c:v>
                </c:pt>
                <c:pt idx="48">
                  <c:v>-76.74770916222522</c:v>
                </c:pt>
                <c:pt idx="49">
                  <c:v>-76.407595672189402</c:v>
                </c:pt>
                <c:pt idx="50">
                  <c:v>-76.068566636958082</c:v>
                </c:pt>
                <c:pt idx="51">
                  <c:v>-75.730357732483327</c:v>
                </c:pt>
                <c:pt idx="52">
                  <c:v>-75.392708619981192</c:v>
                </c:pt>
                <c:pt idx="53">
                  <c:v>-75.055363560720025</c:v>
                </c:pt>
                <c:pt idx="54">
                  <c:v>-74.718071926776773</c:v>
                </c:pt>
                <c:pt idx="55">
                  <c:v>-74.380588619278114</c:v>
                </c:pt>
                <c:pt idx="56">
                  <c:v>-74.04267440469188</c:v>
                </c:pt>
                <c:pt idx="57">
                  <c:v>-73.704096178813757</c:v>
                </c:pt>
                <c:pt idx="58">
                  <c:v>-73.364627167214365</c:v>
                </c:pt>
                <c:pt idx="59">
                  <c:v>-73.02404707008084</c:v>
                </c:pt>
                <c:pt idx="60">
                  <c:v>-72.682142158607007</c:v>
                </c:pt>
                <c:pt idx="61">
                  <c:v>-72.338705329360835</c:v>
                </c:pt>
                <c:pt idx="62">
                  <c:v>-71.993536122387098</c:v>
                </c:pt>
                <c:pt idx="63">
                  <c:v>-71.64644070818612</c:v>
                </c:pt>
                <c:pt idx="64">
                  <c:v>-71.297231848144975</c:v>
                </c:pt>
                <c:pt idx="65">
                  <c:v>-70.945728832483155</c:v>
                </c:pt>
                <c:pt idx="66">
                  <c:v>-70.591757399307781</c:v>
                </c:pt>
                <c:pt idx="67">
                  <c:v>-70.235149637951039</c:v>
                </c:pt>
                <c:pt idx="68">
                  <c:v>-69.875743879382455</c:v>
                </c:pt>
                <c:pt idx="69">
                  <c:v>-69.51338457614564</c:v>
                </c:pt>
                <c:pt idx="70">
                  <c:v>-69.147922173962897</c:v>
                </c:pt>
                <c:pt idx="71">
                  <c:v>-68.779212976876991</c:v>
                </c:pt>
                <c:pt idx="72">
                  <c:v>-68.407119007553931</c:v>
                </c:pt>
                <c:pt idx="73">
                  <c:v>-68.031507864154335</c:v>
                </c:pt>
                <c:pt idx="74">
                  <c:v>-67.652252574985567</c:v>
                </c:pt>
                <c:pt idx="75">
                  <c:v>-67.269231451977817</c:v>
                </c:pt>
                <c:pt idx="76">
                  <c:v>-66.882327943873818</c:v>
                </c:pt>
                <c:pt idx="77">
                  <c:v>-66.491430489889339</c:v>
                </c:pt>
                <c:pt idx="78">
                  <c:v>-66.096432374483555</c:v>
                </c:pt>
                <c:pt idx="79">
                  <c:v>-65.697231583774865</c:v>
                </c:pt>
                <c:pt idx="80">
                  <c:v>-65.293730664046748</c:v>
                </c:pt>
                <c:pt idx="81">
                  <c:v>-64.885836582709572</c:v>
                </c:pt>
                <c:pt idx="82">
                  <c:v>-64.473460592014391</c:v>
                </c:pt>
                <c:pt idx="83">
                  <c:v>-64.056518095754029</c:v>
                </c:pt>
                <c:pt idx="84">
                  <c:v>-63.63492851913589</c:v>
                </c:pt>
                <c:pt idx="85">
                  <c:v>-63.208615181963374</c:v>
                </c:pt>
                <c:pt idx="86">
                  <c:v>-62.777505175225812</c:v>
                </c:pt>
                <c:pt idx="87">
                  <c:v>-62.341529241161098</c:v>
                </c:pt>
                <c:pt idx="88">
                  <c:v>-61.900621656828264</c:v>
                </c:pt>
                <c:pt idx="89">
                  <c:v>-61.454720121200666</c:v>
                </c:pt>
                <c:pt idx="90">
                  <c:v>-61.003765645771395</c:v>
                </c:pt>
                <c:pt idx="91">
                  <c:v>-60.547702448643363</c:v>
                </c:pt>
                <c:pt idx="92">
                  <c:v>-60.086477852062714</c:v>
                </c:pt>
                <c:pt idx="93">
                  <c:v>-59.620042183341432</c:v>
                </c:pt>
                <c:pt idx="94">
                  <c:v>-59.148348679104899</c:v>
                </c:pt>
                <c:pt idx="95">
                  <c:v>-58.671353392792518</c:v>
                </c:pt>
                <c:pt idx="96">
                  <c:v>-58.189015105331691</c:v>
                </c:pt>
                <c:pt idx="97">
                  <c:v>-57.701295238901828</c:v>
                </c:pt>
                <c:pt idx="98">
                  <c:v>-57.208157773699767</c:v>
                </c:pt>
                <c:pt idx="99">
                  <c:v>-56.709569167615918</c:v>
                </c:pt>
                <c:pt idx="100">
                  <c:v>-56.205498278728051</c:v>
                </c:pt>
                <c:pt idx="101">
                  <c:v>-55.695916290518639</c:v>
                </c:pt>
                <c:pt idx="102">
                  <c:v>-55.180796639720953</c:v>
                </c:pt>
                <c:pt idx="103">
                  <c:v>-54.660114946699089</c:v>
                </c:pt>
                <c:pt idx="104">
                  <c:v>-54.133848948267797</c:v>
                </c:pt>
                <c:pt idx="105">
                  <c:v>-53.601978432858353</c:v>
                </c:pt>
                <c:pt idx="106">
                  <c:v>-53.064485177938266</c:v>
                </c:pt>
                <c:pt idx="107">
                  <c:v>-52.521352889593871</c:v>
                </c:pt>
                <c:pt idx="108">
                  <c:v>-51.972567144186264</c:v>
                </c:pt>
                <c:pt idx="109">
                  <c:v>-51.418115331993114</c:v>
                </c:pt>
                <c:pt idx="110">
                  <c:v>-50.857986602750628</c:v>
                </c:pt>
                <c:pt idx="111">
                  <c:v>-50.29217181301167</c:v>
                </c:pt>
                <c:pt idx="112">
                  <c:v>-49.720663475238425</c:v>
                </c:pt>
                <c:pt idx="113">
                  <c:v>-49.143455708549759</c:v>
                </c:pt>
                <c:pt idx="114">
                  <c:v>-48.56054419104575</c:v>
                </c:pt>
                <c:pt idx="115">
                  <c:v>-47.971926113633316</c:v>
                </c:pt>
                <c:pt idx="116">
                  <c:v>-47.377600135279707</c:v>
                </c:pt>
                <c:pt idx="117">
                  <c:v>-46.777566339621778</c:v>
                </c:pt>
                <c:pt idx="118">
                  <c:v>-46.171826192861339</c:v>
                </c:pt>
                <c:pt idx="119">
                  <c:v>-45.560382502878653</c:v>
                </c:pt>
                <c:pt idx="120">
                  <c:v>-44.943239379497456</c:v>
                </c:pt>
                <c:pt idx="121">
                  <c:v>-44.320402195837232</c:v>
                </c:pt>
                <c:pt idx="122">
                  <c:v>-43.69187755068949</c:v>
                </c:pt>
                <c:pt idx="123">
                  <c:v>-43.057673231856221</c:v>
                </c:pt>
                <c:pt idx="124">
                  <c:v>-42.41779818039074</c:v>
                </c:pt>
                <c:pt idx="125">
                  <c:v>-41.772262455681016</c:v>
                </c:pt>
                <c:pt idx="126">
                  <c:v>-41.121077201318414</c:v>
                </c:pt>
                <c:pt idx="127">
                  <c:v>-40.46425461169396</c:v>
                </c:pt>
                <c:pt idx="128">
                  <c:v>-39.801807899266457</c:v>
                </c:pt>
                <c:pt idx="129">
                  <c:v>-39.133751262446566</c:v>
                </c:pt>
                <c:pt idx="130">
                  <c:v>-38.460099854042028</c:v>
                </c:pt>
                <c:pt idx="131">
                  <c:v>-37.780869750209042</c:v>
                </c:pt>
                <c:pt idx="132">
                  <c:v>-37.096077919855603</c:v>
                </c:pt>
                <c:pt idx="133">
                  <c:v>-36.405742194442112</c:v>
                </c:pt>
                <c:pt idx="134">
                  <c:v>-35.709881238124431</c:v>
                </c:pt>
                <c:pt idx="135">
                  <c:v>-35.008514518184604</c:v>
                </c:pt>
                <c:pt idx="136">
                  <c:v>-34.301662275693182</c:v>
                </c:pt>
                <c:pt idx="137">
                  <c:v>-33.590847237295684</c:v>
                </c:pt>
                <c:pt idx="138">
                  <c:v>-32.873093537616825</c:v>
                </c:pt>
                <c:pt idx="139">
                  <c:v>-32.149919275419158</c:v>
                </c:pt>
                <c:pt idx="140">
                  <c:v>-31.421347495739248</c:v>
                </c:pt>
                <c:pt idx="141">
                  <c:v>-30.687401872174725</c:v>
                </c:pt>
                <c:pt idx="142">
                  <c:v>-29.948106677700622</c:v>
                </c:pt>
                <c:pt idx="143">
                  <c:v>-29.203486755288065</c:v>
                </c:pt>
                <c:pt idx="144">
                  <c:v>-28.453567488254183</c:v>
                </c:pt>
                <c:pt idx="145">
                  <c:v>-27.698374770269133</c:v>
                </c:pt>
                <c:pt idx="146">
                  <c:v>-26.937934974941076</c:v>
                </c:pt>
                <c:pt idx="147">
                  <c:v>-26.172274924896453</c:v>
                </c:pt>
                <c:pt idx="148">
                  <c:v>-25.401421860266254</c:v>
                </c:pt>
                <c:pt idx="149">
                  <c:v>-24.625403406484331</c:v>
                </c:pt>
                <c:pt idx="150">
                  <c:v>-23.844247541295854</c:v>
                </c:pt>
                <c:pt idx="151">
                  <c:v>-23.057982560866961</c:v>
                </c:pt>
                <c:pt idx="152">
                  <c:v>-22.266637044877903</c:v>
                </c:pt>
                <c:pt idx="153">
                  <c:v>-21.47023982047175</c:v>
                </c:pt>
                <c:pt idx="154">
                  <c:v>-20.668819924920466</c:v>
                </c:pt>
                <c:pt idx="155">
                  <c:v>-19.86240656685656</c:v>
                </c:pt>
                <c:pt idx="156">
                  <c:v>-19.0510290859057</c:v>
                </c:pt>
                <c:pt idx="157">
                  <c:v>-18.234716910538225</c:v>
                </c:pt>
                <c:pt idx="158">
                  <c:v>-17.413499513940668</c:v>
                </c:pt>
                <c:pt idx="159">
                  <c:v>-16.58740636768708</c:v>
                </c:pt>
                <c:pt idx="160">
                  <c:v>-15.756466892966619</c:v>
                </c:pt>
                <c:pt idx="161">
                  <c:v>-14.920710409097993</c:v>
                </c:pt>
                <c:pt idx="162">
                  <c:v>-14.080166079029846</c:v>
                </c:pt>
                <c:pt idx="163">
                  <c:v>-13.234862851493261</c:v>
                </c:pt>
                <c:pt idx="164">
                  <c:v>-12.384829399431162</c:v>
                </c:pt>
                <c:pt idx="165">
                  <c:v>-11.530094054285883</c:v>
                </c:pt>
                <c:pt idx="166">
                  <c:v>-10.670684735672447</c:v>
                </c:pt>
                <c:pt idx="167">
                  <c:v>-9.8066288759064264</c:v>
                </c:pt>
                <c:pt idx="168">
                  <c:v>-8.937953338785011</c:v>
                </c:pt>
                <c:pt idx="169">
                  <c:v>-8.0646843319399366</c:v>
                </c:pt>
                <c:pt idx="170">
                  <c:v>-7.1868473119880072</c:v>
                </c:pt>
                <c:pt idx="171">
                  <c:v>-6.3044668815954674</c:v>
                </c:pt>
                <c:pt idx="172">
                  <c:v>-5.4175666774466524</c:v>
                </c:pt>
                <c:pt idx="173">
                  <c:v>-4.5261692479574194</c:v>
                </c:pt>
                <c:pt idx="174">
                  <c:v>-3.6302959193995181</c:v>
                </c:pt>
                <c:pt idx="175">
                  <c:v>-2.7299666488949259</c:v>
                </c:pt>
                <c:pt idx="176">
                  <c:v>-1.8251998624940775</c:v>
                </c:pt>
                <c:pt idx="177">
                  <c:v>-0.916012276260596</c:v>
                </c:pt>
                <c:pt idx="178">
                  <c:v>-2.4186979358598037E-3</c:v>
                </c:pt>
              </c:numCache>
            </c:numRef>
          </c:yVal>
          <c:smooth val="0"/>
          <c:extLst>
            <c:ext xmlns:c16="http://schemas.microsoft.com/office/drawing/2014/chart" uri="{C3380CC4-5D6E-409C-BE32-E72D297353CC}">
              <c16:uniqueId val="{00000002-DEF6-45EF-9726-7388F0D4BE24}"/>
            </c:ext>
          </c:extLst>
        </c:ser>
        <c:ser>
          <c:idx val="3"/>
          <c:order val="5"/>
          <c:tx>
            <c:strRef>
              <c:f>'Auswahlfelder und Texte'!$D$72</c:f>
              <c:strCache>
                <c:ptCount val="1"/>
                <c:pt idx="0">
                  <c:v>ムーブメント装飾</c:v>
                </c:pt>
              </c:strCache>
            </c:strRef>
          </c:tx>
          <c:spPr>
            <a:ln w="19050" cap="rnd">
              <a:solidFill>
                <a:schemeClr val="accent3">
                  <a:lumMod val="40000"/>
                  <a:lumOff val="60000"/>
                </a:schemeClr>
              </a:solidFill>
              <a:round/>
            </a:ln>
            <a:effectLst/>
          </c:spPr>
          <c:marker>
            <c:symbol val="none"/>
          </c:marker>
          <c:xVal>
            <c:numRef>
              <c:f>Kollisionen!$O$63:$O$241</c:f>
              <c:numCache>
                <c:formatCode>0.00</c:formatCode>
                <c:ptCount val="179"/>
                <c:pt idx="0">
                  <c:v>23.99510647423822</c:v>
                </c:pt>
                <c:pt idx="1">
                  <c:v>23.655738520251433</c:v>
                </c:pt>
                <c:pt idx="2">
                  <c:v>23.301915516498223</c:v>
                </c:pt>
                <c:pt idx="3">
                  <c:v>22.932288412926667</c:v>
                </c:pt>
                <c:pt idx="4">
                  <c:v>22.545588845402847</c:v>
                </c:pt>
                <c:pt idx="5">
                  <c:v>22.140643576241473</c:v>
                </c:pt>
                <c:pt idx="6">
                  <c:v>21.716387171142767</c:v>
                </c:pt>
                <c:pt idx="7">
                  <c:v>21.271872608133386</c:v>
                </c:pt>
                <c:pt idx="8">
                  <c:v>20.806279590233217</c:v>
                </c:pt>
                <c:pt idx="9">
                  <c:v>20.318920418208606</c:v>
                </c:pt>
                <c:pt idx="10">
                  <c:v>19.809243367894581</c:v>
                </c:pt>
                <c:pt idx="11">
                  <c:v>19.276833603103135</c:v>
                </c:pt>
                <c:pt idx="12">
                  <c:v>18.721411735397773</c:v>
                </c:pt>
                <c:pt idx="13">
                  <c:v>18.142830212064553</c:v>
                </c:pt>
                <c:pt idx="14">
                  <c:v>17.541067770500703</c:v>
                </c:pt>
                <c:pt idx="15">
                  <c:v>16.916222239167659</c:v>
                </c:pt>
                <c:pt idx="16">
                  <c:v>16.26850199155982</c:v>
                </c:pt>
                <c:pt idx="17">
                  <c:v>15.598216370740383</c:v>
                </c:pt>
                <c:pt idx="18">
                  <c:v>14.905765399189976</c:v>
                </c:pt>
                <c:pt idx="19">
                  <c:v>14.191629073979904</c:v>
                </c:pt>
                <c:pt idx="20">
                  <c:v>13.456356523008134</c:v>
                </c:pt>
                <c:pt idx="21">
                  <c:v>12.700555266797158</c:v>
                </c:pt>
                <c:pt idx="22">
                  <c:v>11.924880794693063</c:v>
                </c:pt>
                <c:pt idx="23">
                  <c:v>11.130026626570899</c:v>
                </c:pt>
                <c:pt idx="24">
                  <c:v>10.316714993373964</c:v>
                </c:pt>
                <c:pt idx="25">
                  <c:v>9.4856882336457176</c:v>
                </c:pt>
                <c:pt idx="26">
                  <c:v>8.6377009698899982</c:v>
                </c:pt>
                <c:pt idx="27">
                  <c:v>7.7735130989654024</c:v>
                </c:pt>
                <c:pt idx="28">
                  <c:v>6.8938836052652981</c:v>
                </c:pt>
                <c:pt idx="29">
                  <c:v>5.9995651843347879</c:v>
                </c:pt>
                <c:pt idx="30">
                  <c:v>5.0912996477615309</c:v>
                </c:pt>
                <c:pt idx="31">
                  <c:v>4.1698140673987467</c:v>
                </c:pt>
                <c:pt idx="32">
                  <c:v>3.2358176078577934</c:v>
                </c:pt>
                <c:pt idx="33">
                  <c:v>2.2899989902954907</c:v>
                </c:pt>
                <c:pt idx="34">
                  <c:v>1.3330245273326611</c:v>
                </c:pt>
                <c:pt idx="35">
                  <c:v>0.36553666799276385</c:v>
                </c:pt>
                <c:pt idx="36">
                  <c:v>-0.61184700761743471</c:v>
                </c:pt>
                <c:pt idx="37">
                  <c:v>-1.5985344019690082</c:v>
                </c:pt>
                <c:pt idx="38">
                  <c:v>-2.5939591770139856</c:v>
                </c:pt>
                <c:pt idx="39">
                  <c:v>-3.5975807453751401</c:v>
                </c:pt>
                <c:pt idx="40">
                  <c:v>-4.6088840226053982</c:v>
                </c:pt>
                <c:pt idx="41">
                  <c:v>-5.6273789828459648</c:v>
                </c:pt>
                <c:pt idx="42">
                  <c:v>-6.6526000557348581</c:v>
                </c:pt>
                <c:pt idx="43">
                  <c:v>-7.6841053980444158</c:v>
                </c:pt>
                <c:pt idx="44">
                  <c:v>-8.7214760693504729</c:v>
                </c:pt>
                <c:pt idx="45">
                  <c:v>-9.7643151371197234</c:v>
                </c:pt>
                <c:pt idx="46">
                  <c:v>-10.812246732987258</c:v>
                </c:pt>
                <c:pt idx="47">
                  <c:v>-11.864915078701259</c:v>
                </c:pt>
                <c:pt idx="48">
                  <c:v>-12.921983497245424</c:v>
                </c:pt>
                <c:pt idx="49">
                  <c:v>-13.983133422005157</c:v>
                </c:pt>
                <c:pt idx="50">
                  <c:v>-15.048063414508906</c:v>
                </c:pt>
                <c:pt idx="51">
                  <c:v>-16.116488199233618</c:v>
                </c:pt>
                <c:pt idx="52">
                  <c:v>-17.188137722191286</c:v>
                </c:pt>
                <c:pt idx="53">
                  <c:v>-18.2627562384885</c:v>
                </c:pt>
                <c:pt idx="54">
                  <c:v>-19.340101432750441</c:v>
                </c:pt>
                <c:pt idx="55">
                  <c:v>-20.419943575199039</c:v>
                </c:pt>
                <c:pt idx="56">
                  <c:v>-21.502064715251642</c:v>
                </c:pt>
                <c:pt idx="57">
                  <c:v>-22.58625791373867</c:v>
                </c:pt>
                <c:pt idx="58">
                  <c:v>-23.672326514206702</c:v>
                </c:pt>
                <c:pt idx="59">
                  <c:v>-24.760083453260226</c:v>
                </c:pt>
                <c:pt idx="60">
                  <c:v>-25.849350609481974</c:v>
                </c:pt>
                <c:pt idx="61">
                  <c:v>-26.939958190147216</c:v>
                </c:pt>
                <c:pt idx="62">
                  <c:v>-28.031744154694426</c:v>
                </c:pt>
                <c:pt idx="63">
                  <c:v>-29.124553673725465</c:v>
                </c:pt>
                <c:pt idx="64">
                  <c:v>-30.218238622170428</c:v>
                </c:pt>
                <c:pt idx="65">
                  <c:v>-31.312657105157598</c:v>
                </c:pt>
                <c:pt idx="66">
                  <c:v>-32.407673015070117</c:v>
                </c:pt>
                <c:pt idx="67">
                  <c:v>-33.503155618241266</c:v>
                </c:pt>
                <c:pt idx="68">
                  <c:v>-34.59897916973371</c:v>
                </c:pt>
                <c:pt idx="69">
                  <c:v>-35.695022554661236</c:v>
                </c:pt>
                <c:pt idx="70">
                  <c:v>-36.791168954538094</c:v>
                </c:pt>
                <c:pt idx="71">
                  <c:v>-37.887305537180623</c:v>
                </c:pt>
                <c:pt idx="72">
                  <c:v>-38.983323168733229</c:v>
                </c:pt>
                <c:pt idx="73">
                  <c:v>-40.079116146443845</c:v>
                </c:pt>
                <c:pt idx="74">
                  <c:v>-41.174581950873176</c:v>
                </c:pt>
                <c:pt idx="75">
                  <c:v>-42.269621016282272</c:v>
                </c:pt>
                <c:pt idx="76">
                  <c:v>-43.364136518005182</c:v>
                </c:pt>
                <c:pt idx="77">
                  <c:v>-44.458034175677099</c:v>
                </c:pt>
                <c:pt idx="78">
                  <c:v>-45.551222071249761</c:v>
                </c:pt>
                <c:pt idx="79">
                  <c:v>-46.643610480788475</c:v>
                </c:pt>
                <c:pt idx="80">
                  <c:v>-47.735111719103969</c:v>
                </c:pt>
                <c:pt idx="81">
                  <c:v>-48.825639996331176</c:v>
                </c:pt>
                <c:pt idx="82">
                  <c:v>-49.915111285622345</c:v>
                </c:pt>
                <c:pt idx="83">
                  <c:v>-51.003443201176012</c:v>
                </c:pt>
                <c:pt idx="84">
                  <c:v>-52.090554885873544</c:v>
                </c:pt>
                <c:pt idx="85">
                  <c:v>-53.17636690784466</c:v>
                </c:pt>
                <c:pt idx="86">
                  <c:v>-54.260801165328402</c:v>
                </c:pt>
                <c:pt idx="87">
                  <c:v>-55.343780799239809</c:v>
                </c:pt>
                <c:pt idx="88">
                  <c:v>-56.425230112893601</c:v>
                </c:pt>
                <c:pt idx="89">
                  <c:v>-57.505074498374846</c:v>
                </c:pt>
                <c:pt idx="90">
                  <c:v>-58.583240369082176</c:v>
                </c:pt>
                <c:pt idx="91">
                  <c:v>-59.659655098003697</c:v>
                </c:pt>
                <c:pt idx="92">
                  <c:v>-60.734246961317304</c:v>
                </c:pt>
                <c:pt idx="93">
                  <c:v>-61.806945086936508</c:v>
                </c:pt>
                <c:pt idx="94">
                  <c:v>-62.877679407651001</c:v>
                </c:pt>
                <c:pt idx="95">
                  <c:v>-63.946380618536999</c:v>
                </c:pt>
                <c:pt idx="96">
                  <c:v>-65.012980138336275</c:v>
                </c:pt>
                <c:pt idx="97">
                  <c:v>-66.077410074525716</c:v>
                </c:pt>
                <c:pt idx="98">
                  <c:v>-67.139603191819873</c:v>
                </c:pt>
                <c:pt idx="99">
                  <c:v>-68.199492883868771</c:v>
                </c:pt>
                <c:pt idx="100">
                  <c:v>-69.257013147931005</c:v>
                </c:pt>
                <c:pt idx="101">
                  <c:v>-70.312098562319633</c:v>
                </c:pt>
                <c:pt idx="102">
                  <c:v>-71.364684266433784</c:v>
                </c:pt>
                <c:pt idx="103">
                  <c:v>-72.414705943203501</c:v>
                </c:pt>
                <c:pt idx="104">
                  <c:v>-73.462099803789286</c:v>
                </c:pt>
                <c:pt idx="105">
                  <c:v>-74.506802574390363</c:v>
                </c:pt>
                <c:pt idx="106">
                  <c:v>-75.548751485027623</c:v>
                </c:pt>
                <c:pt idx="107">
                  <c:v>-76.587884260178129</c:v>
                </c:pt>
                <c:pt idx="108">
                  <c:v>-77.624139111148622</c:v>
                </c:pt>
                <c:pt idx="109">
                  <c:v>-78.657454730085064</c:v>
                </c:pt>
                <c:pt idx="110">
                  <c:v>-79.687770285524095</c:v>
                </c:pt>
                <c:pt idx="111">
                  <c:v>-80.715025419400945</c:v>
                </c:pt>
                <c:pt idx="112">
                  <c:v>-81.73916024543658</c:v>
                </c:pt>
                <c:pt idx="113">
                  <c:v>-82.760115348833509</c:v>
                </c:pt>
                <c:pt idx="114">
                  <c:v>-83.777831787217565</c:v>
                </c:pt>
                <c:pt idx="115">
                  <c:v>-84.792251092769405</c:v>
                </c:pt>
                <c:pt idx="116">
                  <c:v>-85.803315275495407</c:v>
                </c:pt>
                <c:pt idx="117">
                  <c:v>-86.810966827594143</c:v>
                </c:pt>
                <c:pt idx="118">
                  <c:v>-87.815148728880345</c:v>
                </c:pt>
                <c:pt idx="119">
                  <c:v>-88.815804453232971</c:v>
                </c:pt>
                <c:pt idx="120">
                  <c:v>-89.81287797604071</c:v>
                </c:pt>
                <c:pt idx="121">
                  <c:v>-90.806313782621885</c:v>
                </c:pt>
                <c:pt idx="122">
                  <c:v>-91.796056877601686</c:v>
                </c:pt>
                <c:pt idx="123">
                  <c:v>-92.782052795234151</c:v>
                </c:pt>
                <c:pt idx="124">
                  <c:v>-93.764247610661144</c:v>
                </c:pt>
                <c:pt idx="125">
                  <c:v>-94.742587952105339</c:v>
                </c:pt>
                <c:pt idx="126">
                  <c:v>-95.717021013998902</c:v>
                </c:pt>
                <c:pt idx="127">
                  <c:v>-96.687494571054373</c:v>
                </c:pt>
                <c:pt idx="128">
                  <c:v>-97.653956993288958</c:v>
                </c:pt>
                <c:pt idx="129">
                  <c:v>-98.616357262018369</c:v>
                </c:pt>
                <c:pt idx="130">
                  <c:v>-99.574644986841051</c:v>
                </c:pt>
                <c:pt idx="131">
                  <c:v>-100.52877042363947</c:v>
                </c:pt>
                <c:pt idx="132">
                  <c:v>-101.47868449362943</c:v>
                </c:pt>
                <c:pt idx="133">
                  <c:v>-102.42433880349456</c:v>
                </c:pt>
                <c:pt idx="134">
                  <c:v>-103.36568566664928</c:v>
                </c:pt>
                <c:pt idx="135">
                  <c:v>-104.30267812567854</c:v>
                </c:pt>
                <c:pt idx="136">
                  <c:v>-105.23526997601026</c:v>
                </c:pt>
                <c:pt idx="137">
                  <c:v>-106.16240889889123</c:v>
                </c:pt>
                <c:pt idx="138">
                  <c:v>-107.0860760332906</c:v>
                </c:pt>
                <c:pt idx="139">
                  <c:v>-108.00520879467705</c:v>
                </c:pt>
                <c:pt idx="140">
                  <c:v>-108.91976425265273</c:v>
                </c:pt>
                <c:pt idx="141">
                  <c:v>-109.82970036896447</c:v>
                </c:pt>
                <c:pt idx="142">
                  <c:v>-110.73497603016338</c:v>
                </c:pt>
                <c:pt idx="143">
                  <c:v>-111.63555108211239</c:v>
                </c:pt>
                <c:pt idx="144">
                  <c:v>-112.53138636647051</c:v>
                </c:pt>
                <c:pt idx="145">
                  <c:v>-113.42244375929664</c:v>
                </c:pt>
                <c:pt idx="146">
                  <c:v>-114.30868621192954</c:v>
                </c:pt>
                <c:pt idx="147">
                  <c:v>-115.19007779431739</c:v>
                </c:pt>
                <c:pt idx="148">
                  <c:v>-116.06658374098772</c:v>
                </c:pt>
                <c:pt idx="149">
                  <c:v>-116.93817049986868</c:v>
                </c:pt>
                <c:pt idx="150">
                  <c:v>-117.80480578419358</c:v>
                </c:pt>
                <c:pt idx="151">
                  <c:v>-118.66645862774662</c:v>
                </c:pt>
                <c:pt idx="152">
                  <c:v>-119.52309944373307</c:v>
                </c:pt>
                <c:pt idx="153">
                  <c:v>-120.37470008758876</c:v>
                </c:pt>
                <c:pt idx="154">
                  <c:v>-121.22123392407718</c:v>
                </c:pt>
                <c:pt idx="155">
                  <c:v>-122.06267589906111</c:v>
                </c:pt>
                <c:pt idx="156">
                  <c:v>-122.89900261637743</c:v>
                </c:pt>
                <c:pt idx="157">
                  <c:v>-123.73019242029365</c:v>
                </c:pt>
                <c:pt idx="158">
                  <c:v>-124.55622548407753</c:v>
                </c:pt>
                <c:pt idx="159">
                  <c:v>-125.37708390527419</c:v>
                </c:pt>
                <c:pt idx="160">
                  <c:v>-126.19275180835402</c:v>
                </c:pt>
                <c:pt idx="161">
                  <c:v>-127.0032154554745</c:v>
                </c:pt>
                <c:pt idx="162">
                  <c:v>-127.80846336618977</c:v>
                </c:pt>
                <c:pt idx="163">
                  <c:v>-128.60848644704456</c:v>
                </c:pt>
                <c:pt idx="164">
                  <c:v>-129.40327813210752</c:v>
                </c:pt>
                <c:pt idx="165">
                  <c:v>-130.19283453563469</c:v>
                </c:pt>
                <c:pt idx="166">
                  <c:v>-130.97715461820999</c:v>
                </c:pt>
                <c:pt idx="167">
                  <c:v>-131.75624036788878</c:v>
                </c:pt>
                <c:pt idx="168">
                  <c:v>-132.53009699808024</c:v>
                </c:pt>
                <c:pt idx="169">
                  <c:v>-133.29873316414393</c:v>
                </c:pt>
                <c:pt idx="170">
                  <c:v>-134.06216120095837</c:v>
                </c:pt>
                <c:pt idx="171">
                  <c:v>-134.82039738404677</c:v>
                </c:pt>
                <c:pt idx="172">
                  <c:v>-135.57346221722872</c:v>
                </c:pt>
                <c:pt idx="173">
                  <c:v>-136.32138075021908</c:v>
                </c:pt>
                <c:pt idx="174">
                  <c:v>-137.06418293012572</c:v>
                </c:pt>
                <c:pt idx="175">
                  <c:v>-137.80190399142853</c:v>
                </c:pt>
                <c:pt idx="176">
                  <c:v>-138.53458488977014</c:v>
                </c:pt>
                <c:pt idx="177">
                  <c:v>-139.2622727857806</c:v>
                </c:pt>
                <c:pt idx="178">
                  <c:v>-139.98502158622776</c:v>
                </c:pt>
              </c:numCache>
            </c:numRef>
          </c:xVal>
          <c:yVal>
            <c:numRef>
              <c:f>Kollisionen!$P$63:$P$241</c:f>
              <c:numCache>
                <c:formatCode>0.00</c:formatCode>
                <c:ptCount val="179"/>
                <c:pt idx="0">
                  <c:v>-94.608164560090898</c:v>
                </c:pt>
                <c:pt idx="1">
                  <c:v>-94.564807976005582</c:v>
                </c:pt>
                <c:pt idx="2">
                  <c:v>-94.49757743079752</c:v>
                </c:pt>
                <c:pt idx="3">
                  <c:v>-94.40754944127012</c:v>
                </c:pt>
                <c:pt idx="4">
                  <c:v>-94.295908476643078</c:v>
                </c:pt>
                <c:pt idx="5">
                  <c:v>-94.163934305344895</c:v>
                </c:pt>
                <c:pt idx="6">
                  <c:v>-94.012987610341895</c:v>
                </c:pt>
                <c:pt idx="7">
                  <c:v>-93.844494244164238</c:v>
                </c:pt>
                <c:pt idx="8">
                  <c:v>-93.659928538492679</c:v>
                </c:pt>
                <c:pt idx="9">
                  <c:v>-93.460796107462002</c:v>
                </c:pt>
                <c:pt idx="10">
                  <c:v>-93.248616587861548</c:v>
                </c:pt>
                <c:pt idx="11">
                  <c:v>-93.024906743741866</c:v>
                </c:pt>
                <c:pt idx="12">
                  <c:v>-92.791164329455228</c:v>
                </c:pt>
                <c:pt idx="13">
                  <c:v>-92.548853056835867</c:v>
                </c:pt>
                <c:pt idx="14">
                  <c:v>-92.299388952781626</c:v>
                </c:pt>
                <c:pt idx="15">
                  <c:v>-92.044128327049805</c:v>
                </c:pt>
                <c:pt idx="16">
                  <c:v>-91.784357500768664</c:v>
                </c:pt>
                <c:pt idx="17">
                  <c:v>-91.521284377850506</c:v>
                </c:pt>
                <c:pt idx="18">
                  <c:v>-91.256031877481632</c:v>
                </c:pt>
                <c:pt idx="19">
                  <c:v>-90.989633188762426</c:v>
                </c:pt>
                <c:pt idx="20">
                  <c:v>-90.723028760191468</c:v>
                </c:pt>
                <c:pt idx="21">
                  <c:v>-90.457064898048642</c:v>
                </c:pt>
                <c:pt idx="22">
                  <c:v>-90.192493819138519</c:v>
                </c:pt>
                <c:pt idx="23">
                  <c:v>-89.929974984485767</c:v>
                </c:pt>
                <c:pt idx="24">
                  <c:v>-89.670077530644235</c:v>
                </c:pt>
                <c:pt idx="25">
                  <c:v>-89.413283613167536</c:v>
                </c:pt>
                <c:pt idx="26">
                  <c:v>-89.159992481180012</c:v>
                </c:pt>
                <c:pt idx="27">
                  <c:v>-88.910525111504654</c:v>
                </c:pt>
                <c:pt idx="28">
                  <c:v>-88.665129244090366</c:v>
                </c:pt>
                <c:pt idx="29">
                  <c:v>-88.423984676289464</c:v>
                </c:pt>
                <c:pt idx="30">
                  <c:v>-88.187208690760585</c:v>
                </c:pt>
                <c:pt idx="31">
                  <c:v>-87.954861509488723</c:v>
                </c:pt>
                <c:pt idx="32">
                  <c:v>-87.726951683881211</c:v>
                </c:pt>
                <c:pt idx="33">
                  <c:v>-87.503441347550236</c:v>
                </c:pt>
                <c:pt idx="34">
                  <c:v>-87.284251273833192</c:v>
                </c:pt>
                <c:pt idx="35">
                  <c:v>-87.069265694069998</c:v>
                </c:pt>
                <c:pt idx="36">
                  <c:v>-86.858336845019636</c:v>
                </c:pt>
                <c:pt idx="37">
                  <c:v>-86.651289224508417</c:v>
                </c:pt>
                <c:pt idx="38">
                  <c:v>-86.447923543496046</c:v>
                </c:pt>
                <c:pt idx="39">
                  <c:v>-86.248020370302399</c:v>
                </c:pt>
                <c:pt idx="40">
                  <c:v>-86.051343468878628</c:v>
                </c:pt>
                <c:pt idx="41">
                  <c:v>-85.857642837870287</c:v>
                </c:pt>
                <c:pt idx="42">
                  <c:v>-85.666657460956912</c:v>
                </c:pt>
                <c:pt idx="43">
                  <c:v>-85.478117781713166</c:v>
                </c:pt>
                <c:pt idx="44">
                  <c:v>-85.291747918167331</c:v>
                </c:pt>
                <c:pt idx="45">
                  <c:v>-85.107267633467373</c:v>
                </c:pt>
                <c:pt idx="46">
                  <c:v>-84.924394079732409</c:v>
                </c:pt>
                <c:pt idx="47">
                  <c:v>-84.742843332373013</c:v>
                </c:pt>
                <c:pt idx="48">
                  <c:v>-84.562331732010691</c:v>
                </c:pt>
                <c:pt idx="49">
                  <c:v>-84.382577050694323</c:v>
                </c:pt>
                <c:pt idx="50">
                  <c:v>-84.203299498474081</c:v>
                </c:pt>
                <c:pt idx="51">
                  <c:v>-84.024222585608115</c:v>
                </c:pt>
                <c:pt idx="52">
                  <c:v>-83.845073854795174</c:v>
                </c:pt>
                <c:pt idx="53">
                  <c:v>-83.665585496885939</c:v>
                </c:pt>
                <c:pt idx="54">
                  <c:v>-83.485494862558326</c:v>
                </c:pt>
                <c:pt idx="55">
                  <c:v>-83.304544881474285</c:v>
                </c:pt>
                <c:pt idx="56">
                  <c:v>-83.122484399482815</c:v>
                </c:pt>
                <c:pt idx="57">
                  <c:v>-82.939068443514429</c:v>
                </c:pt>
                <c:pt idx="58">
                  <c:v>-82.754058422932189</c:v>
                </c:pt>
                <c:pt idx="59">
                  <c:v>-82.567222275273011</c:v>
                </c:pt>
                <c:pt idx="60">
                  <c:v>-82.378334563533741</c:v>
                </c:pt>
                <c:pt idx="61">
                  <c:v>-82.187176531430168</c:v>
                </c:pt>
                <c:pt idx="62">
                  <c:v>-81.993536122387098</c:v>
                </c:pt>
                <c:pt idx="63">
                  <c:v>-81.797207967400198</c:v>
                </c:pt>
                <c:pt idx="64">
                  <c:v>-81.597993346346072</c:v>
                </c:pt>
                <c:pt idx="65">
                  <c:v>-81.39570012680214</c:v>
                </c:pt>
                <c:pt idx="66">
                  <c:v>-81.190142683971885</c:v>
                </c:pt>
                <c:pt idx="67">
                  <c:v>-80.981141804887514</c:v>
                </c:pt>
                <c:pt idx="68">
                  <c:v>-80.768524579682989</c:v>
                </c:pt>
                <c:pt idx="69">
                  <c:v>-80.552124282386799</c:v>
                </c:pt>
                <c:pt idx="70">
                  <c:v>-80.331780243377835</c:v>
                </c:pt>
                <c:pt idx="71">
                  <c:v>-80.107337715373646</c:v>
                </c:pt>
                <c:pt idx="72">
                  <c:v>-79.878647734574855</c:v>
                </c:pt>
                <c:pt idx="73">
                  <c:v>-79.645566978373139</c:v>
                </c:pt>
                <c:pt idx="74">
                  <c:v>-79.407957620835035</c:v>
                </c:pt>
                <c:pt idx="75">
                  <c:v>-79.16568718700465</c:v>
                </c:pt>
                <c:pt idx="76">
                  <c:v>-78.918628406914777</c:v>
                </c:pt>
                <c:pt idx="77">
                  <c:v>-78.666659070063758</c:v>
                </c:pt>
                <c:pt idx="78">
                  <c:v>-78.409661880996723</c:v>
                </c:pt>
                <c:pt idx="79">
                  <c:v>-78.147524316527253</c:v>
                </c:pt>
                <c:pt idx="80">
                  <c:v>-77.880138485043489</c:v>
                </c:pt>
                <c:pt idx="81">
                  <c:v>-77.607400988264857</c:v>
                </c:pt>
                <c:pt idx="82">
                  <c:v>-77.32921278574517</c:v>
                </c:pt>
                <c:pt idx="83">
                  <c:v>-77.0454790623577</c:v>
                </c:pt>
                <c:pt idx="84">
                  <c:v>-76.756109098946041</c:v>
                </c:pt>
                <c:pt idx="85">
                  <c:v>-76.461016146278126</c:v>
                </c:pt>
                <c:pt idx="86">
                  <c:v>-76.16011730240298</c:v>
                </c:pt>
                <c:pt idx="87">
                  <c:v>-75.853333393474301</c:v>
                </c:pt>
                <c:pt idx="88">
                  <c:v>-75.540588858078237</c:v>
                </c:pt>
                <c:pt idx="89">
                  <c:v>-75.221811635075738</c:v>
                </c:pt>
                <c:pt idx="90">
                  <c:v>-74.896933054951333</c:v>
                </c:pt>
                <c:pt idx="91">
                  <c:v>-74.565887734640384</c:v>
                </c:pt>
                <c:pt idx="92">
                  <c:v>-74.228613475793665</c:v>
                </c:pt>
                <c:pt idx="93">
                  <c:v>-73.885051166425058</c:v>
                </c:pt>
                <c:pt idx="94">
                  <c:v>-73.535144685877924</c:v>
                </c:pt>
                <c:pt idx="95">
                  <c:v>-73.178840813038278</c:v>
                </c:pt>
                <c:pt idx="96">
                  <c:v>-72.816089137715096</c:v>
                </c:pt>
                <c:pt idx="97">
                  <c:v>-72.44684197510432</c:v>
                </c:pt>
                <c:pt idx="98">
                  <c:v>-72.071054283247648</c:v>
                </c:pt>
                <c:pt idx="99">
                  <c:v>-71.688683583395957</c:v>
                </c:pt>
                <c:pt idx="100">
                  <c:v>-71.29968988318349</c:v>
                </c:pt>
                <c:pt idx="101">
                  <c:v>-70.904035602519258</c:v>
                </c:pt>
                <c:pt idx="102">
                  <c:v>-70.501685502100514</c:v>
                </c:pt>
                <c:pt idx="103">
                  <c:v>-70.092606614453487</c:v>
                </c:pt>
                <c:pt idx="104">
                  <c:v>-69.676768177407212</c:v>
                </c:pt>
                <c:pt idx="105">
                  <c:v>-69.254141569906636</c:v>
                </c:pt>
                <c:pt idx="106">
                  <c:v>-68.824700250072709</c:v>
                </c:pt>
                <c:pt idx="107">
                  <c:v>-68.388419695418577</c:v>
                </c:pt>
                <c:pt idx="108">
                  <c:v>-67.945277345132126</c:v>
                </c:pt>
                <c:pt idx="109">
                  <c:v>-67.495252544337461</c:v>
                </c:pt>
                <c:pt idx="110">
                  <c:v>-67.038326490249574</c:v>
                </c:pt>
                <c:pt idx="111">
                  <c:v>-66.574482180138062</c:v>
                </c:pt>
                <c:pt idx="112">
                  <c:v>-66.103704361018259</c:v>
                </c:pt>
                <c:pt idx="113">
                  <c:v>-65.625979480990068</c:v>
                </c:pt>
                <c:pt idx="114">
                  <c:v>-65.141295642146588</c:v>
                </c:pt>
                <c:pt idx="115">
                  <c:v>-64.64964255497668</c:v>
                </c:pt>
                <c:pt idx="116">
                  <c:v>-64.151011494188197</c:v>
                </c:pt>
                <c:pt idx="117">
                  <c:v>-63.645395255879492</c:v>
                </c:pt>
                <c:pt idx="118">
                  <c:v>-63.132788115989861</c:v>
                </c:pt>
                <c:pt idx="119">
                  <c:v>-62.613185789960497</c:v>
                </c:pt>
                <c:pt idx="120">
                  <c:v>-62.0865853935397</c:v>
                </c:pt>
                <c:pt idx="121">
                  <c:v>-61.552985404667751</c:v>
                </c:pt>
                <c:pt idx="122">
                  <c:v>-61.012385626378261</c:v>
                </c:pt>
                <c:pt idx="123">
                  <c:v>-60.464787150654217</c:v>
                </c:pt>
                <c:pt idx="124">
                  <c:v>-59.910192323178649</c:v>
                </c:pt>
                <c:pt idx="125">
                  <c:v>-59.348604708920327</c:v>
                </c:pt>
                <c:pt idx="126">
                  <c:v>-58.780029058496957</c:v>
                </c:pt>
                <c:pt idx="127">
                  <c:v>-58.204471275258399</c:v>
                </c:pt>
                <c:pt idx="128">
                  <c:v>-57.621938383033822</c:v>
                </c:pt>
                <c:pt idx="129">
                  <c:v>-57.032438494487074</c:v>
                </c:pt>
                <c:pt idx="130">
                  <c:v>-56.435980780025375</c:v>
                </c:pt>
                <c:pt idx="131">
                  <c:v>-55.832575437206252</c:v>
                </c:pt>
                <c:pt idx="132">
                  <c:v>-55.2222336605886</c:v>
                </c:pt>
                <c:pt idx="133">
                  <c:v>-54.604967611972981</c:v>
                </c:pt>
                <c:pt idx="134">
                  <c:v>-53.980790390976452</c:v>
                </c:pt>
                <c:pt idx="135">
                  <c:v>-53.349716005887089</c:v>
                </c:pt>
                <c:pt idx="136">
                  <c:v>-52.711759344741985</c:v>
                </c:pt>
                <c:pt idx="137">
                  <c:v>-52.068304302989375</c:v>
                </c:pt>
                <c:pt idx="138">
                  <c:v>-51.416639863759116</c:v>
                </c:pt>
                <c:pt idx="139">
                  <c:v>-50.758142699163066</c:v>
                </c:pt>
                <c:pt idx="140">
                  <c:v>-50.092830928826373</c:v>
                </c:pt>
                <c:pt idx="141">
                  <c:v>-49.420723408852062</c:v>
                </c:pt>
                <c:pt idx="142">
                  <c:v>-48.741839703004146</c:v>
                </c:pt>
                <c:pt idx="143">
                  <c:v>-48.056200053685004</c:v>
                </c:pt>
                <c:pt idx="144">
                  <c:v>-47.363825352635615</c:v>
                </c:pt>
                <c:pt idx="145">
                  <c:v>-46.664737111284637</c:v>
                </c:pt>
                <c:pt idx="146">
                  <c:v>-45.958957430667141</c:v>
                </c:pt>
                <c:pt idx="147">
                  <c:v>-45.246508970830185</c:v>
                </c:pt>
                <c:pt idx="148">
                  <c:v>-44.527414919636158</c:v>
                </c:pt>
                <c:pt idx="149">
                  <c:v>-43.801698960869643</c:v>
                </c:pt>
                <c:pt idx="150">
                  <c:v>-43.069385241546058</c:v>
                </c:pt>
                <c:pt idx="151">
                  <c:v>-42.330498338313035</c:v>
                </c:pt>
                <c:pt idx="152">
                  <c:v>-41.585063222826818</c:v>
                </c:pt>
                <c:pt idx="153">
                  <c:v>-40.833105225975729</c:v>
                </c:pt>
                <c:pt idx="154">
                  <c:v>-40.074650000812497</c:v>
                </c:pt>
                <c:pt idx="155">
                  <c:v>-39.30972348404363</c:v>
                </c:pt>
                <c:pt idx="156">
                  <c:v>-38.53835185591123</c:v>
                </c:pt>
                <c:pt idx="157">
                  <c:v>-37.760561498285028</c:v>
                </c:pt>
                <c:pt idx="158">
                  <c:v>-36.976378950766019</c:v>
                </c:pt>
                <c:pt idx="159">
                  <c:v>-36.185830864581092</c:v>
                </c:pt>
                <c:pt idx="160">
                  <c:v>-35.388943954025457</c:v>
                </c:pt>
                <c:pt idx="161">
                  <c:v>-34.585744945183244</c:v>
                </c:pt>
                <c:pt idx="162">
                  <c:v>-33.776260521625304</c:v>
                </c:pt>
                <c:pt idx="163">
                  <c:v>-32.9605172667506</c:v>
                </c:pt>
                <c:pt idx="164">
                  <c:v>-32.138541602395676</c:v>
                </c:pt>
                <c:pt idx="165">
                  <c:v>-31.310359723293715</c:v>
                </c:pt>
                <c:pt idx="166">
                  <c:v>-30.475997526910486</c:v>
                </c:pt>
                <c:pt idx="167">
                  <c:v>-29.635480538126238</c:v>
                </c:pt>
                <c:pt idx="168">
                  <c:v>-28.788833828161991</c:v>
                </c:pt>
                <c:pt idx="169">
                  <c:v>-27.936081927069011</c:v>
                </c:pt>
                <c:pt idx="170">
                  <c:v>-27.077248729007067</c:v>
                </c:pt>
                <c:pt idx="171">
                  <c:v>-26.212357389427787</c:v>
                </c:pt>
                <c:pt idx="172">
                  <c:v>-25.341430213153522</c:v>
                </c:pt>
                <c:pt idx="173">
                  <c:v>-24.464488532192227</c:v>
                </c:pt>
                <c:pt idx="174">
                  <c:v>-23.581552571954422</c:v>
                </c:pt>
                <c:pt idx="175">
                  <c:v>-22.692641304331403</c:v>
                </c:pt>
                <c:pt idx="176">
                  <c:v>-21.797772285848485</c:v>
                </c:pt>
                <c:pt idx="177">
                  <c:v>-20.896961478815932</c:v>
                </c:pt>
                <c:pt idx="178">
                  <c:v>-19.990223053050961</c:v>
                </c:pt>
              </c:numCache>
            </c:numRef>
          </c:yVal>
          <c:smooth val="0"/>
          <c:extLst>
            <c:ext xmlns:c16="http://schemas.microsoft.com/office/drawing/2014/chart" uri="{C3380CC4-5D6E-409C-BE32-E72D297353CC}">
              <c16:uniqueId val="{00000003-DEF6-45EF-9726-7388F0D4BE24}"/>
            </c:ext>
          </c:extLst>
        </c:ser>
        <c:dLbls>
          <c:showLegendKey val="0"/>
          <c:showVal val="0"/>
          <c:showCatName val="0"/>
          <c:showSerName val="0"/>
          <c:showPercent val="0"/>
          <c:showBubbleSize val="0"/>
        </c:dLbls>
        <c:axId val="909560047"/>
        <c:axId val="909561295"/>
      </c:scatterChart>
      <c:valAx>
        <c:axId val="909560047"/>
        <c:scaling>
          <c:orientation val="minMax"/>
          <c:max val="80"/>
          <c:min val="-170"/>
        </c:scaling>
        <c:delete val="1"/>
        <c:axPos val="b"/>
        <c:numFmt formatCode="0.00" sourceLinked="1"/>
        <c:majorTickMark val="out"/>
        <c:minorTickMark val="none"/>
        <c:tickLblPos val="nextTo"/>
        <c:crossAx val="909561295"/>
        <c:crosses val="autoZero"/>
        <c:crossBetween val="midCat"/>
        <c:majorUnit val="10"/>
      </c:valAx>
      <c:valAx>
        <c:axId val="909561295"/>
        <c:scaling>
          <c:orientation val="minMax"/>
          <c:max val="30"/>
          <c:min val="-260"/>
        </c:scaling>
        <c:delete val="1"/>
        <c:axPos val="l"/>
        <c:numFmt formatCode="0.00" sourceLinked="1"/>
        <c:majorTickMark val="out"/>
        <c:minorTickMark val="none"/>
        <c:tickLblPos val="nextTo"/>
        <c:crossAx val="909560047"/>
        <c:crosses val="autoZero"/>
        <c:crossBetween val="midCat"/>
        <c:majorUnit val="10"/>
      </c:valAx>
      <c:spPr>
        <a:blipFill>
          <a:blip xmlns:r="http://schemas.openxmlformats.org/officeDocument/2006/relationships" r:embed="rId3">
            <a:extLst>
              <a:ext uri="{96DAC541-7B7A-43D3-8B79-37D633B846F1}">
                <asvg:svgBlip xmlns:asvg="http://schemas.microsoft.com/office/drawing/2016/SVG/main" r:embed="rId4"/>
              </a:ext>
            </a:extLst>
          </a:blip>
          <a:stretch>
            <a:fillRect/>
          </a:stretch>
        </a:blip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Federkräfte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tx>
            <c:strRef>
              <c:f>Federberechnung!$E$32</c:f>
              <c:strCache>
                <c:ptCount val="1"/>
                <c:pt idx="0">
                  <c:v>Benötigte Federkraft</c:v>
                </c:pt>
              </c:strCache>
            </c:strRef>
          </c:tx>
          <c:spPr>
            <a:ln w="31750" cap="rnd">
              <a:solidFill>
                <a:schemeClr val="accent1"/>
              </a:solidFill>
              <a:round/>
            </a:ln>
            <a:effectLst/>
          </c:spPr>
          <c:marker>
            <c:symbol val="none"/>
          </c:marker>
          <c:xVal>
            <c:numRef>
              <c:f>Federberechnung!$D$34:$D$123</c:f>
              <c:numCache>
                <c:formatCode>0.00</c:formatCode>
                <c:ptCount val="90"/>
                <c:pt idx="0">
                  <c:v>0.40433690077000822</c:v>
                </c:pt>
                <c:pt idx="1">
                  <c:v>0</c:v>
                </c:pt>
                <c:pt idx="2">
                  <c:v>-0.33840324848982289</c:v>
                </c:pt>
                <c:pt idx="3">
                  <c:v>-0.61025298387860949</c:v>
                </c:pt>
                <c:pt idx="4">
                  <c:v>-0.81507615299705594</c:v>
                </c:pt>
                <c:pt idx="5">
                  <c:v>-0.95254493519589545</c:v>
                </c:pt>
                <c:pt idx="6">
                  <c:v>-1.0224841478571927</c:v>
                </c:pt>
                <c:pt idx="7">
                  <c:v>-1.0248858695214025</c:v>
                </c:pt>
                <c:pt idx="8">
                  <c:v>-0.95992800474723783</c:v>
                </c:pt>
                <c:pt idx="9">
                  <c:v>-0.82799286373724645</c:v>
                </c:pt>
                <c:pt idx="10">
                  <c:v>-0.62968206735731236</c:v>
                </c:pt>
                <c:pt idx="11">
                  <c:v>-0.36582500368183618</c:v>
                </c:pt>
                <c:pt idx="12">
                  <c:v>-3.7479321802979471E-2</c:v>
                </c:pt>
                <c:pt idx="13">
                  <c:v>0.35407677964871409</c:v>
                </c:pt>
                <c:pt idx="14">
                  <c:v>0.80735967087299521</c:v>
                </c:pt>
                <c:pt idx="15">
                  <c:v>1.3207013286595828</c:v>
                </c:pt>
                <c:pt idx="16">
                  <c:v>1.8922744809020933</c:v>
                </c:pt>
                <c:pt idx="17">
                  <c:v>2.5201200237942678</c:v>
                </c:pt>
                <c:pt idx="18">
                  <c:v>3.2021750673005522</c:v>
                </c:pt>
                <c:pt idx="19">
                  <c:v>3.9363002713723709</c:v>
                </c:pt>
                <c:pt idx="20">
                  <c:v>4.7203054823613995</c:v>
                </c:pt>
                <c:pt idx="21">
                  <c:v>5.5519730124706834</c:v>
                </c:pt>
                <c:pt idx="22">
                  <c:v>6.4290781936790191</c:v>
                </c:pt>
                <c:pt idx="23">
                  <c:v>7.3494070679725398</c:v>
                </c:pt>
                <c:pt idx="24">
                  <c:v>8.3107712466806944</c:v>
                </c:pt>
                <c:pt idx="25">
                  <c:v>9.3110200891084851</c:v>
                </c:pt>
                <c:pt idx="26">
                  <c:v>10.348050423643937</c:v>
                </c:pt>
                <c:pt idx="27">
                  <c:v>11.419814073026588</c:v>
                </c:pt>
                <c:pt idx="28">
                  <c:v>12.524323458713514</c:v>
                </c:pt>
                <c:pt idx="29">
                  <c:v>13.659655555101196</c:v>
                </c:pt>
                <c:pt idx="30">
                  <c:v>14.823954448989802</c:v>
                </c:pt>
                <c:pt idx="31">
                  <c:v>16.015432737808233</c:v>
                </c:pt>
                <c:pt idx="32">
                  <c:v>17.23237197515401</c:v>
                </c:pt>
                <c:pt idx="33">
                  <c:v>18.473122346468767</c:v>
                </c:pt>
                <c:pt idx="34">
                  <c:v>19.736101732686578</c:v>
                </c:pt>
                <c:pt idx="35">
                  <c:v>21.019794296376869</c:v>
                </c:pt>
                <c:pt idx="36">
                  <c:v>22.322748703740295</c:v>
                </c:pt>
                <c:pt idx="37">
                  <c:v>23.643576077008831</c:v>
                </c:pt>
                <c:pt idx="38">
                  <c:v>24.980947755350215</c:v>
                </c:pt>
                <c:pt idx="39">
                  <c:v>26.333592928175008</c:v>
                </c:pt>
                <c:pt idx="40">
                  <c:v>27.700296192610548</c:v>
                </c:pt>
                <c:pt idx="41">
                  <c:v>29.079895076634639</c:v>
                </c:pt>
                <c:pt idx="42">
                  <c:v>30.47127756072765</c:v>
                </c:pt>
                <c:pt idx="43">
                  <c:v>31.873379623700117</c:v>
                </c:pt>
                <c:pt idx="44">
                  <c:v>33.285182832377771</c:v>
                </c:pt>
                <c:pt idx="45">
                  <c:v>34.705711989900053</c:v>
                </c:pt>
                <c:pt idx="46">
                  <c:v>36.134032853349396</c:v>
                </c:pt>
                <c:pt idx="47">
                  <c:v>37.569249928135619</c:v>
                </c:pt>
                <c:pt idx="48">
                  <c:v>39.010504343888741</c:v>
                </c:pt>
                <c:pt idx="49">
                  <c:v>40.45697181446279</c:v>
                </c:pt>
                <c:pt idx="50">
                  <c:v>41.907860682925879</c:v>
                </c:pt>
                <c:pt idx="51">
                  <c:v>43.362410051041678</c:v>
                </c:pt>
                <c:pt idx="52">
                  <c:v>44.819887991658021</c:v>
                </c:pt>
                <c:pt idx="53">
                  <c:v>46.279589841566718</c:v>
                </c:pt>
                <c:pt idx="54">
                  <c:v>47.740836571729893</c:v>
                </c:pt>
                <c:pt idx="55">
                  <c:v>49.202973231248897</c:v>
                </c:pt>
                <c:pt idx="56">
                  <c:v>50.665367461049001</c:v>
                </c:pt>
                <c:pt idx="57">
                  <c:v>52.127408072934699</c:v>
                </c:pt>
                <c:pt idx="58">
                  <c:v>53.588503689420961</c:v>
                </c:pt>
                <c:pt idx="59">
                  <c:v>55.048081439535245</c:v>
                </c:pt>
                <c:pt idx="60">
                  <c:v>56.505585705605021</c:v>
                </c:pt>
                <c:pt idx="61">
                  <c:v>57.960476915871915</c:v>
                </c:pt>
                <c:pt idx="62">
                  <c:v>59.412230377596998</c:v>
                </c:pt>
                <c:pt idx="63">
                  <c:v>60.860335145126648</c:v>
                </c:pt>
                <c:pt idx="64">
                  <c:v>62.304292917157312</c:v>
                </c:pt>
                <c:pt idx="65">
                  <c:v>63.74361695716243</c:v>
                </c:pt>
                <c:pt idx="66">
                  <c:v>65.177831030603329</c:v>
                </c:pt>
                <c:pt idx="67">
                  <c:v>66.606468352123443</c:v>
                </c:pt>
                <c:pt idx="68">
                  <c:v>68.02907053540234</c:v>
                </c:pt>
                <c:pt idx="69">
                  <c:v>69.445186537695037</c:v>
                </c:pt>
                <c:pt idx="70">
                  <c:v>70.854371590276173</c:v>
                </c:pt>
                <c:pt idx="71">
                  <c:v>72.256186105010386</c:v>
                </c:pt>
                <c:pt idx="72">
                  <c:v>73.650194546035536</c:v>
                </c:pt>
                <c:pt idx="73">
                  <c:v>75.035964254015084</c:v>
                </c:pt>
                <c:pt idx="74">
                  <c:v>76.413064208520424</c:v>
                </c:pt>
                <c:pt idx="75">
                  <c:v>77.781063711749127</c:v>
                </c:pt>
                <c:pt idx="76">
                  <c:v>79.139530973850796</c:v>
                </c:pt>
                <c:pt idx="77">
                  <c:v>80.488031576463769</c:v>
                </c:pt>
                <c:pt idx="78">
                  <c:v>81.826126786456925</c:v>
                </c:pt>
                <c:pt idx="79">
                  <c:v>83.153371686051756</c:v>
                </c:pt>
                <c:pt idx="80">
                  <c:v>84.46931307810658</c:v>
                </c:pt>
                <c:pt idx="81">
                  <c:v>85.773487115890049</c:v>
                </c:pt>
                <c:pt idx="82">
                  <c:v>87.06541659448898</c:v>
                </c:pt>
                <c:pt idx="83">
                  <c:v>88.344607825171806</c:v>
                </c:pt>
                <c:pt idx="84">
                  <c:v>89.610546993290171</c:v>
                </c:pt>
                <c:pt idx="85">
                  <c:v>90.862695872855596</c:v>
                </c:pt>
                <c:pt idx="86">
                  <c:v>92.100486734221519</c:v>
                </c:pt>
                <c:pt idx="87">
                  <c:v>93.323316231635232</c:v>
                </c:pt>
                <c:pt idx="88">
                  <c:v>94.530537989377905</c:v>
                </c:pt>
                <c:pt idx="89">
                  <c:v>95.721453510686786</c:v>
                </c:pt>
              </c:numCache>
            </c:numRef>
          </c:xVal>
          <c:yVal>
            <c:numRef>
              <c:f>Federberechnung!$E$34:$E$123</c:f>
              <c:numCache>
                <c:formatCode>0.00</c:formatCode>
                <c:ptCount val="90"/>
                <c:pt idx="0">
                  <c:v>131.20690926709182</c:v>
                </c:pt>
                <c:pt idx="1">
                  <c:v>147.33156670787153</c:v>
                </c:pt>
                <c:pt idx="2">
                  <c:v>167.51446061002807</c:v>
                </c:pt>
                <c:pt idx="3">
                  <c:v>194.57389125200811</c:v>
                </c:pt>
                <c:pt idx="4">
                  <c:v>235.97782485605933</c:v>
                </c:pt>
                <c:pt idx="5">
                  <c:v>319.19872866465221</c:v>
                </c:pt>
                <c:pt idx="6">
                  <c:v>678.35640532612115</c:v>
                </c:pt>
                <c:pt idx="7">
                  <c:v>-469.87610343048402</c:v>
                </c:pt>
                <c:pt idx="8">
                  <c:v>-38.4295330942129</c:v>
                </c:pt>
                <c:pt idx="9">
                  <c:v>49.208320650206069</c:v>
                </c:pt>
                <c:pt idx="10">
                  <c:v>90.283717042344861</c:v>
                </c:pt>
                <c:pt idx="11">
                  <c:v>115.71782655293958</c:v>
                </c:pt>
                <c:pt idx="12">
                  <c:v>133.81268516810752</c:v>
                </c:pt>
                <c:pt idx="13">
                  <c:v>147.75751730258037</c:v>
                </c:pt>
                <c:pt idx="14">
                  <c:v>159.05901183622117</c:v>
                </c:pt>
                <c:pt idx="15">
                  <c:v>168.53693932975398</c:v>
                </c:pt>
                <c:pt idx="16">
                  <c:v>176.68657286384044</c:v>
                </c:pt>
                <c:pt idx="17">
                  <c:v>183.83213040524069</c:v>
                </c:pt>
                <c:pt idx="18">
                  <c:v>190.19932700300873</c:v>
                </c:pt>
                <c:pt idx="19">
                  <c:v>195.95279836904515</c:v>
                </c:pt>
                <c:pt idx="20">
                  <c:v>201.21686716586186</c:v>
                </c:pt>
                <c:pt idx="21">
                  <c:v>206.08783054381942</c:v>
                </c:pt>
                <c:pt idx="22">
                  <c:v>210.64166324911923</c:v>
                </c:pt>
                <c:pt idx="23">
                  <c:v>214.93910405294503</c:v>
                </c:pt>
                <c:pt idx="24">
                  <c:v>219.02917147382695</c:v>
                </c:pt>
                <c:pt idx="25">
                  <c:v>222.95169064271303</c:v>
                </c:pt>
                <c:pt idx="26">
                  <c:v>226.73916909128238</c:v>
                </c:pt>
                <c:pt idx="27">
                  <c:v>230.41822584088126</c:v>
                </c:pt>
                <c:pt idx="28">
                  <c:v>234.01070258243837</c:v>
                </c:pt>
                <c:pt idx="29">
                  <c:v>237.5345413844492</c:v>
                </c:pt>
                <c:pt idx="30">
                  <c:v>241.00448641231853</c:v>
                </c:pt>
                <c:pt idx="31">
                  <c:v>244.43265017139967</c:v>
                </c:pt>
                <c:pt idx="32">
                  <c:v>247.82897371422587</c:v>
                </c:pt>
                <c:pt idx="33">
                  <c:v>251.20160277373452</c:v>
                </c:pt>
                <c:pt idx="34">
                  <c:v>254.55719656398776</c:v>
                </c:pt>
                <c:pt idx="35">
                  <c:v>257.90118223554219</c:v>
                </c:pt>
                <c:pt idx="36">
                  <c:v>261.2379652010452</c:v>
                </c:pt>
                <c:pt idx="37">
                  <c:v>264.57110345485643</c:v>
                </c:pt>
                <c:pt idx="38">
                  <c:v>267.90345240281573</c:v>
                </c:pt>
                <c:pt idx="39">
                  <c:v>271.23728546449632</c:v>
                </c:pt>
                <c:pt idx="40">
                  <c:v>274.5743947210841</c:v>
                </c:pt>
                <c:pt idx="41">
                  <c:v>277.91617509444973</c:v>
                </c:pt>
                <c:pt idx="42">
                  <c:v>281.2636949114339</c:v>
                </c:pt>
                <c:pt idx="43">
                  <c:v>284.61775519810038</c:v>
                </c:pt>
                <c:pt idx="44">
                  <c:v>287.97893963623955</c:v>
                </c:pt>
                <c:pt idx="45">
                  <c:v>291.3476567791717</c:v>
                </c:pt>
                <c:pt idx="46">
                  <c:v>294.72417585071673</c:v>
                </c:pt>
                <c:pt idx="47">
                  <c:v>298.10865722813168</c:v>
                </c:pt>
                <c:pt idx="48">
                  <c:v>301.50117852742414</c:v>
                </c:pt>
                <c:pt idx="49">
                  <c:v>304.90175706021938</c:v>
                </c:pt>
                <c:pt idx="50">
                  <c:v>308.31036930927689</c:v>
                </c:pt>
                <c:pt idx="51">
                  <c:v>311.7269679699977</c:v>
                </c:pt>
                <c:pt idx="52">
                  <c:v>315.15149702397537</c:v>
                </c:pt>
                <c:pt idx="53">
                  <c:v>318.58390524471127</c:v>
                </c:pt>
                <c:pt idx="54">
                  <c:v>322.02415848256766</c:v>
                </c:pt>
                <c:pt idx="55">
                  <c:v>325.47225103387831</c:v>
                </c:pt>
                <c:pt idx="56">
                  <c:v>328.92821636635125</c:v>
                </c:pt>
                <c:pt idx="57">
                  <c:v>332.39213744827742</c:v>
                </c:pt>
                <c:pt idx="58">
                  <c:v>335.86415691170157</c:v>
                </c:pt>
                <c:pt idx="59">
                  <c:v>339.34448726904031</c:v>
                </c:pt>
                <c:pt idx="60">
                  <c:v>342.83342139824435</c:v>
                </c:pt>
                <c:pt idx="61">
                  <c:v>346.33134351339828</c:v>
                </c:pt>
                <c:pt idx="62">
                  <c:v>349.83874084573438</c:v>
                </c:pt>
                <c:pt idx="63">
                  <c:v>353.35621627477246</c:v>
                </c:pt>
                <c:pt idx="64">
                  <c:v>356.88450217135079</c:v>
                </c:pt>
                <c:pt idx="65">
                  <c:v>360.42447574463</c:v>
                </c:pt>
                <c:pt idx="66">
                  <c:v>363.97717622512721</c:v>
                </c:pt>
                <c:pt idx="67">
                  <c:v>367.54382426729728</c:v>
                </c:pt>
                <c:pt idx="68">
                  <c:v>371.1258440205857</c:v>
                </c:pt>
                <c:pt idx="69">
                  <c:v>374.7248884004714</c:v>
                </c:pt>
                <c:pt idx="70">
                  <c:v>378.34286819504865</c:v>
                </c:pt>
                <c:pt idx="71">
                  <c:v>381.98198577378275</c:v>
                </c:pt>
                <c:pt idx="72">
                  <c:v>385.64477433057766</c:v>
                </c:pt>
                <c:pt idx="73">
                  <c:v>389.33414380305658</c:v>
                </c:pt>
                <c:pt idx="74">
                  <c:v>393.0534348770214</c:v>
                </c:pt>
                <c:pt idx="75">
                  <c:v>396.80648282701964</c:v>
                </c:pt>
                <c:pt idx="76">
                  <c:v>400.59769338455908</c:v>
                </c:pt>
                <c:pt idx="77">
                  <c:v>404.43213339724286</c:v>
                </c:pt>
                <c:pt idx="78">
                  <c:v>408.31563978963663</c:v>
                </c:pt>
                <c:pt idx="79">
                  <c:v>412.25495132219402</c:v>
                </c:pt>
                <c:pt idx="80">
                  <c:v>416.25786895542865</c:v>
                </c:pt>
                <c:pt idx="81">
                  <c:v>420.33345238688361</c:v>
                </c:pt>
                <c:pt idx="82">
                  <c:v>424.49226271690179</c:v>
                </c:pt>
                <c:pt idx="83">
                  <c:v>428.74666447590079</c:v>
                </c:pt>
                <c:pt idx="84">
                  <c:v>433.11120479509691</c:v>
                </c:pt>
                <c:pt idx="85">
                  <c:v>437.60309390051327</c:v>
                </c:pt>
                <c:pt idx="86">
                  <c:v>442.24282023437718</c:v>
                </c:pt>
                <c:pt idx="87">
                  <c:v>447.05494671927863</c:v>
                </c:pt>
                <c:pt idx="88">
                  <c:v>452.06915412835497</c:v>
                </c:pt>
                <c:pt idx="89">
                  <c:v>457.32162667617808</c:v>
                </c:pt>
              </c:numCache>
            </c:numRef>
          </c:yVal>
          <c:smooth val="0"/>
          <c:extLst>
            <c:ext xmlns:c16="http://schemas.microsoft.com/office/drawing/2014/chart" uri="{C3380CC4-5D6E-409C-BE32-E72D297353CC}">
              <c16:uniqueId val="{00000000-8748-4D26-B291-F00BA762A1E8}"/>
            </c:ext>
          </c:extLst>
        </c:ser>
        <c:ser>
          <c:idx val="5"/>
          <c:order val="1"/>
          <c:tx>
            <c:strRef>
              <c:f>Federberechnung!$J$22</c:f>
              <c:strCache>
                <c:ptCount val="1"/>
                <c:pt idx="0">
                  <c:v>Stufe 0 weiss (Set 1283136)</c:v>
                </c:pt>
              </c:strCache>
            </c:strRef>
          </c:tx>
          <c:spPr>
            <a:ln w="19050" cap="rnd">
              <a:solidFill>
                <a:schemeClr val="bg1">
                  <a:lumMod val="50000"/>
                </a:schemeClr>
              </a:solidFill>
              <a:round/>
            </a:ln>
            <a:effectLst/>
          </c:spPr>
          <c:marker>
            <c:symbol val="none"/>
          </c:marker>
          <c:xVal>
            <c:numRef>
              <c:f>Federberechnung!$D$34:$D$123</c:f>
              <c:numCache>
                <c:formatCode>0.00</c:formatCode>
                <c:ptCount val="90"/>
                <c:pt idx="0">
                  <c:v>0.40433690077000822</c:v>
                </c:pt>
                <c:pt idx="1">
                  <c:v>0</c:v>
                </c:pt>
                <c:pt idx="2">
                  <c:v>-0.33840324848982289</c:v>
                </c:pt>
                <c:pt idx="3">
                  <c:v>-0.61025298387860949</c:v>
                </c:pt>
                <c:pt idx="4">
                  <c:v>-0.81507615299705594</c:v>
                </c:pt>
                <c:pt idx="5">
                  <c:v>-0.95254493519589545</c:v>
                </c:pt>
                <c:pt idx="6">
                  <c:v>-1.0224841478571927</c:v>
                </c:pt>
                <c:pt idx="7">
                  <c:v>-1.0248858695214025</c:v>
                </c:pt>
                <c:pt idx="8">
                  <c:v>-0.95992800474723783</c:v>
                </c:pt>
                <c:pt idx="9">
                  <c:v>-0.82799286373724645</c:v>
                </c:pt>
                <c:pt idx="10">
                  <c:v>-0.62968206735731236</c:v>
                </c:pt>
                <c:pt idx="11">
                  <c:v>-0.36582500368183618</c:v>
                </c:pt>
                <c:pt idx="12">
                  <c:v>-3.7479321802979471E-2</c:v>
                </c:pt>
                <c:pt idx="13">
                  <c:v>0.35407677964871409</c:v>
                </c:pt>
                <c:pt idx="14">
                  <c:v>0.80735967087299521</c:v>
                </c:pt>
                <c:pt idx="15">
                  <c:v>1.3207013286595828</c:v>
                </c:pt>
                <c:pt idx="16">
                  <c:v>1.8922744809020933</c:v>
                </c:pt>
                <c:pt idx="17">
                  <c:v>2.5201200237942678</c:v>
                </c:pt>
                <c:pt idx="18">
                  <c:v>3.2021750673005522</c:v>
                </c:pt>
                <c:pt idx="19">
                  <c:v>3.9363002713723709</c:v>
                </c:pt>
                <c:pt idx="20">
                  <c:v>4.7203054823613995</c:v>
                </c:pt>
                <c:pt idx="21">
                  <c:v>5.5519730124706834</c:v>
                </c:pt>
                <c:pt idx="22">
                  <c:v>6.4290781936790191</c:v>
                </c:pt>
                <c:pt idx="23">
                  <c:v>7.3494070679725398</c:v>
                </c:pt>
                <c:pt idx="24">
                  <c:v>8.3107712466806944</c:v>
                </c:pt>
                <c:pt idx="25">
                  <c:v>9.3110200891084851</c:v>
                </c:pt>
                <c:pt idx="26">
                  <c:v>10.348050423643937</c:v>
                </c:pt>
                <c:pt idx="27">
                  <c:v>11.419814073026588</c:v>
                </c:pt>
                <c:pt idx="28">
                  <c:v>12.524323458713514</c:v>
                </c:pt>
                <c:pt idx="29">
                  <c:v>13.659655555101196</c:v>
                </c:pt>
                <c:pt idx="30">
                  <c:v>14.823954448989802</c:v>
                </c:pt>
                <c:pt idx="31">
                  <c:v>16.015432737808233</c:v>
                </c:pt>
                <c:pt idx="32">
                  <c:v>17.23237197515401</c:v>
                </c:pt>
                <c:pt idx="33">
                  <c:v>18.473122346468767</c:v>
                </c:pt>
                <c:pt idx="34">
                  <c:v>19.736101732686578</c:v>
                </c:pt>
                <c:pt idx="35">
                  <c:v>21.019794296376869</c:v>
                </c:pt>
                <c:pt idx="36">
                  <c:v>22.322748703740295</c:v>
                </c:pt>
                <c:pt idx="37">
                  <c:v>23.643576077008831</c:v>
                </c:pt>
                <c:pt idx="38">
                  <c:v>24.980947755350215</c:v>
                </c:pt>
                <c:pt idx="39">
                  <c:v>26.333592928175008</c:v>
                </c:pt>
                <c:pt idx="40">
                  <c:v>27.700296192610548</c:v>
                </c:pt>
                <c:pt idx="41">
                  <c:v>29.079895076634639</c:v>
                </c:pt>
                <c:pt idx="42">
                  <c:v>30.47127756072765</c:v>
                </c:pt>
                <c:pt idx="43">
                  <c:v>31.873379623700117</c:v>
                </c:pt>
                <c:pt idx="44">
                  <c:v>33.285182832377771</c:v>
                </c:pt>
                <c:pt idx="45">
                  <c:v>34.705711989900053</c:v>
                </c:pt>
                <c:pt idx="46">
                  <c:v>36.134032853349396</c:v>
                </c:pt>
                <c:pt idx="47">
                  <c:v>37.569249928135619</c:v>
                </c:pt>
                <c:pt idx="48">
                  <c:v>39.010504343888741</c:v>
                </c:pt>
                <c:pt idx="49">
                  <c:v>40.45697181446279</c:v>
                </c:pt>
                <c:pt idx="50">
                  <c:v>41.907860682925879</c:v>
                </c:pt>
                <c:pt idx="51">
                  <c:v>43.362410051041678</c:v>
                </c:pt>
                <c:pt idx="52">
                  <c:v>44.819887991658021</c:v>
                </c:pt>
                <c:pt idx="53">
                  <c:v>46.279589841566718</c:v>
                </c:pt>
                <c:pt idx="54">
                  <c:v>47.740836571729893</c:v>
                </c:pt>
                <c:pt idx="55">
                  <c:v>49.202973231248897</c:v>
                </c:pt>
                <c:pt idx="56">
                  <c:v>50.665367461049001</c:v>
                </c:pt>
                <c:pt idx="57">
                  <c:v>52.127408072934699</c:v>
                </c:pt>
                <c:pt idx="58">
                  <c:v>53.588503689420961</c:v>
                </c:pt>
                <c:pt idx="59">
                  <c:v>55.048081439535245</c:v>
                </c:pt>
                <c:pt idx="60">
                  <c:v>56.505585705605021</c:v>
                </c:pt>
                <c:pt idx="61">
                  <c:v>57.960476915871915</c:v>
                </c:pt>
                <c:pt idx="62">
                  <c:v>59.412230377596998</c:v>
                </c:pt>
                <c:pt idx="63">
                  <c:v>60.860335145126648</c:v>
                </c:pt>
                <c:pt idx="64">
                  <c:v>62.304292917157312</c:v>
                </c:pt>
                <c:pt idx="65">
                  <c:v>63.74361695716243</c:v>
                </c:pt>
                <c:pt idx="66">
                  <c:v>65.177831030603329</c:v>
                </c:pt>
                <c:pt idx="67">
                  <c:v>66.606468352123443</c:v>
                </c:pt>
                <c:pt idx="68">
                  <c:v>68.02907053540234</c:v>
                </c:pt>
                <c:pt idx="69">
                  <c:v>69.445186537695037</c:v>
                </c:pt>
                <c:pt idx="70">
                  <c:v>70.854371590276173</c:v>
                </c:pt>
                <c:pt idx="71">
                  <c:v>72.256186105010386</c:v>
                </c:pt>
                <c:pt idx="72">
                  <c:v>73.650194546035536</c:v>
                </c:pt>
                <c:pt idx="73">
                  <c:v>75.035964254015084</c:v>
                </c:pt>
                <c:pt idx="74">
                  <c:v>76.413064208520424</c:v>
                </c:pt>
                <c:pt idx="75">
                  <c:v>77.781063711749127</c:v>
                </c:pt>
                <c:pt idx="76">
                  <c:v>79.139530973850796</c:v>
                </c:pt>
                <c:pt idx="77">
                  <c:v>80.488031576463769</c:v>
                </c:pt>
                <c:pt idx="78">
                  <c:v>81.826126786456925</c:v>
                </c:pt>
                <c:pt idx="79">
                  <c:v>83.153371686051756</c:v>
                </c:pt>
                <c:pt idx="80">
                  <c:v>84.46931307810658</c:v>
                </c:pt>
                <c:pt idx="81">
                  <c:v>85.773487115890049</c:v>
                </c:pt>
                <c:pt idx="82">
                  <c:v>87.06541659448898</c:v>
                </c:pt>
                <c:pt idx="83">
                  <c:v>88.344607825171806</c:v>
                </c:pt>
                <c:pt idx="84">
                  <c:v>89.610546993290171</c:v>
                </c:pt>
                <c:pt idx="85">
                  <c:v>90.862695872855596</c:v>
                </c:pt>
                <c:pt idx="86">
                  <c:v>92.100486734221519</c:v>
                </c:pt>
                <c:pt idx="87">
                  <c:v>93.323316231635232</c:v>
                </c:pt>
                <c:pt idx="88">
                  <c:v>94.530537989377905</c:v>
                </c:pt>
                <c:pt idx="89">
                  <c:v>95.721453510686786</c:v>
                </c:pt>
              </c:numCache>
            </c:numRef>
          </c:xVal>
          <c:yVal>
            <c:numRef>
              <c:f>Federberechnung!$I$34:$I$123</c:f>
              <c:numCache>
                <c:formatCode>0.00</c:formatCode>
                <c:ptCount val="90"/>
                <c:pt idx="0">
                  <c:v>113.39778850611651</c:v>
                </c:pt>
                <c:pt idx="1">
                  <c:v>112.8115</c:v>
                </c:pt>
                <c:pt idx="2">
                  <c:v>112.32081528968975</c:v>
                </c:pt>
                <c:pt idx="3">
                  <c:v>111.92663317337602</c:v>
                </c:pt>
                <c:pt idx="4">
                  <c:v>111.62963957815427</c:v>
                </c:pt>
                <c:pt idx="5">
                  <c:v>111.43030984396594</c:v>
                </c:pt>
                <c:pt idx="6">
                  <c:v>111.32889798560707</c:v>
                </c:pt>
                <c:pt idx="7">
                  <c:v>111.32541548919396</c:v>
                </c:pt>
                <c:pt idx="8">
                  <c:v>111.4196043931165</c:v>
                </c:pt>
                <c:pt idx="9">
                  <c:v>111.61091034758098</c:v>
                </c:pt>
                <c:pt idx="10">
                  <c:v>111.8984610023319</c:v>
                </c:pt>
                <c:pt idx="11">
                  <c:v>112.28105374466134</c:v>
                </c:pt>
                <c:pt idx="12">
                  <c:v>112.75715498338567</c:v>
                </c:pt>
                <c:pt idx="13">
                  <c:v>113.32491133049064</c:v>
                </c:pt>
                <c:pt idx="14">
                  <c:v>113.98217152276584</c:v>
                </c:pt>
                <c:pt idx="15">
                  <c:v>114.72651692655639</c:v>
                </c:pt>
                <c:pt idx="16">
                  <c:v>115.55529799730803</c:v>
                </c:pt>
                <c:pt idx="17">
                  <c:v>116.46567403450169</c:v>
                </c:pt>
                <c:pt idx="18">
                  <c:v>117.4546538475858</c:v>
                </c:pt>
                <c:pt idx="19">
                  <c:v>118.51913539348993</c:v>
                </c:pt>
                <c:pt idx="20">
                  <c:v>119.65594294942403</c:v>
                </c:pt>
                <c:pt idx="21">
                  <c:v>120.86186086808249</c:v>
                </c:pt>
                <c:pt idx="22">
                  <c:v>122.13366338083458</c:v>
                </c:pt>
                <c:pt idx="23">
                  <c:v>123.46814024856018</c:v>
                </c:pt>
                <c:pt idx="24">
                  <c:v>124.862118307687</c:v>
                </c:pt>
                <c:pt idx="25">
                  <c:v>126.3124791292073</c:v>
                </c:pt>
                <c:pt idx="26">
                  <c:v>127.8161731142837</c:v>
                </c:pt>
                <c:pt idx="27">
                  <c:v>129.37023040588855</c:v>
                </c:pt>
                <c:pt idx="28">
                  <c:v>130.97176901513458</c:v>
                </c:pt>
                <c:pt idx="29">
                  <c:v>132.61800055489672</c:v>
                </c:pt>
                <c:pt idx="30">
                  <c:v>134.30623395103521</c:v>
                </c:pt>
                <c:pt idx="31">
                  <c:v>136.03387746982193</c:v>
                </c:pt>
                <c:pt idx="32">
                  <c:v>137.7984393639733</c:v>
                </c:pt>
                <c:pt idx="33">
                  <c:v>139.59752740237971</c:v>
                </c:pt>
                <c:pt idx="34">
                  <c:v>141.42884751239552</c:v>
                </c:pt>
                <c:pt idx="35">
                  <c:v>143.29020172974646</c:v>
                </c:pt>
                <c:pt idx="36">
                  <c:v>145.17948562042341</c:v>
                </c:pt>
                <c:pt idx="37">
                  <c:v>147.0946853116628</c:v>
                </c:pt>
                <c:pt idx="38">
                  <c:v>149.03387424525781</c:v>
                </c:pt>
                <c:pt idx="39">
                  <c:v>150.99520974585374</c:v>
                </c:pt>
                <c:pt idx="40">
                  <c:v>152.97692947928527</c:v>
                </c:pt>
                <c:pt idx="41">
                  <c:v>154.97734786112022</c:v>
                </c:pt>
                <c:pt idx="42">
                  <c:v>156.99485246305508</c:v>
                </c:pt>
                <c:pt idx="43">
                  <c:v>159.02790045436518</c:v>
                </c:pt>
                <c:pt idx="44">
                  <c:v>161.07501510694777</c:v>
                </c:pt>
                <c:pt idx="45">
                  <c:v>163.13478238535507</c:v>
                </c:pt>
                <c:pt idx="46">
                  <c:v>165.20584763735661</c:v>
                </c:pt>
                <c:pt idx="47">
                  <c:v>167.28691239579663</c:v>
                </c:pt>
                <c:pt idx="48">
                  <c:v>169.37673129863867</c:v>
                </c:pt>
                <c:pt idx="49">
                  <c:v>171.47410913097104</c:v>
                </c:pt>
                <c:pt idx="50">
                  <c:v>173.57789799024252</c:v>
                </c:pt>
                <c:pt idx="51">
                  <c:v>175.68699457401044</c:v>
                </c:pt>
                <c:pt idx="52">
                  <c:v>177.80033758790412</c:v>
                </c:pt>
                <c:pt idx="53">
                  <c:v>179.91690527027174</c:v>
                </c:pt>
                <c:pt idx="54">
                  <c:v>182.03571302900832</c:v>
                </c:pt>
                <c:pt idx="55">
                  <c:v>184.15581118531088</c:v>
                </c:pt>
                <c:pt idx="56">
                  <c:v>186.27628281852105</c:v>
                </c:pt>
                <c:pt idx="57">
                  <c:v>188.3962417057553</c:v>
                </c:pt>
                <c:pt idx="58">
                  <c:v>190.51483034966037</c:v>
                </c:pt>
                <c:pt idx="59">
                  <c:v>192.63121808732609</c:v>
                </c:pt>
                <c:pt idx="60">
                  <c:v>194.74459927312728</c:v>
                </c:pt>
                <c:pt idx="61">
                  <c:v>196.85419152801427</c:v>
                </c:pt>
                <c:pt idx="62">
                  <c:v>198.95923404751562</c:v>
                </c:pt>
                <c:pt idx="63">
                  <c:v>201.05898596043363</c:v>
                </c:pt>
                <c:pt idx="64">
                  <c:v>203.15272472987812</c:v>
                </c:pt>
                <c:pt idx="65">
                  <c:v>205.23974458788553</c:v>
                </c:pt>
                <c:pt idx="66">
                  <c:v>207.31935499437481</c:v>
                </c:pt>
                <c:pt idx="67">
                  <c:v>209.39087911057896</c:v>
                </c:pt>
                <c:pt idx="68">
                  <c:v>211.4536522763334</c:v>
                </c:pt>
                <c:pt idx="69">
                  <c:v>213.5070204796578</c:v>
                </c:pt>
                <c:pt idx="70">
                  <c:v>215.55033880590042</c:v>
                </c:pt>
                <c:pt idx="71">
                  <c:v>217.58296985226505</c:v>
                </c:pt>
                <c:pt idx="72">
                  <c:v>219.60428209175151</c:v>
                </c:pt>
                <c:pt idx="73">
                  <c:v>221.61364816832184</c:v>
                </c:pt>
                <c:pt idx="74">
                  <c:v>223.61044310235462</c:v>
                </c:pt>
                <c:pt idx="75">
                  <c:v>225.59404238203621</c:v>
                </c:pt>
                <c:pt idx="76">
                  <c:v>227.56381991208366</c:v>
                </c:pt>
                <c:pt idx="77">
                  <c:v>229.51914578587247</c:v>
                </c:pt>
                <c:pt idx="78">
                  <c:v>231.45938384036253</c:v>
                </c:pt>
                <c:pt idx="79">
                  <c:v>233.38388894477504</c:v>
                </c:pt>
                <c:pt idx="80">
                  <c:v>235.29200396325453</c:v>
                </c:pt>
                <c:pt idx="81">
                  <c:v>237.18305631804054</c:v>
                </c:pt>
                <c:pt idx="82">
                  <c:v>239.05635406200901</c:v>
                </c:pt>
                <c:pt idx="83">
                  <c:v>240.91118134649912</c:v>
                </c:pt>
                <c:pt idx="84">
                  <c:v>242.74679314027074</c:v>
                </c:pt>
                <c:pt idx="85">
                  <c:v>244.56240901564061</c:v>
                </c:pt>
                <c:pt idx="86">
                  <c:v>246.3572057646212</c:v>
                </c:pt>
                <c:pt idx="87">
                  <c:v>248.13030853587108</c:v>
                </c:pt>
                <c:pt idx="88">
                  <c:v>249.88078008459794</c:v>
                </c:pt>
                <c:pt idx="89">
                  <c:v>251.60760759049583</c:v>
                </c:pt>
              </c:numCache>
            </c:numRef>
          </c:yVal>
          <c:smooth val="0"/>
          <c:extLst>
            <c:ext xmlns:c16="http://schemas.microsoft.com/office/drawing/2014/chart" uri="{C3380CC4-5D6E-409C-BE32-E72D297353CC}">
              <c16:uniqueId val="{00000000-1AFC-4238-97BD-CABD0D0E5DF7}"/>
            </c:ext>
          </c:extLst>
        </c:ser>
        <c:ser>
          <c:idx val="1"/>
          <c:order val="2"/>
          <c:tx>
            <c:strRef>
              <c:f>Federberechnung!$L$22</c:f>
              <c:strCache>
                <c:ptCount val="1"/>
                <c:pt idx="0">
                  <c:v>Stufe 1 blau (Set 1206326)</c:v>
                </c:pt>
              </c:strCache>
            </c:strRef>
          </c:tx>
          <c:spPr>
            <a:ln w="19050" cap="rnd">
              <a:solidFill>
                <a:srgbClr val="0070C0"/>
              </a:solidFill>
              <a:round/>
            </a:ln>
            <a:effectLst/>
          </c:spPr>
          <c:marker>
            <c:symbol val="none"/>
          </c:marker>
          <c:xVal>
            <c:numRef>
              <c:f>Federberechnung!$D$34:$D$123</c:f>
              <c:numCache>
                <c:formatCode>0.00</c:formatCode>
                <c:ptCount val="90"/>
                <c:pt idx="0">
                  <c:v>0.40433690077000822</c:v>
                </c:pt>
                <c:pt idx="1">
                  <c:v>0</c:v>
                </c:pt>
                <c:pt idx="2">
                  <c:v>-0.33840324848982289</c:v>
                </c:pt>
                <c:pt idx="3">
                  <c:v>-0.61025298387860949</c:v>
                </c:pt>
                <c:pt idx="4">
                  <c:v>-0.81507615299705594</c:v>
                </c:pt>
                <c:pt idx="5">
                  <c:v>-0.95254493519589545</c:v>
                </c:pt>
                <c:pt idx="6">
                  <c:v>-1.0224841478571927</c:v>
                </c:pt>
                <c:pt idx="7">
                  <c:v>-1.0248858695214025</c:v>
                </c:pt>
                <c:pt idx="8">
                  <c:v>-0.95992800474723783</c:v>
                </c:pt>
                <c:pt idx="9">
                  <c:v>-0.82799286373724645</c:v>
                </c:pt>
                <c:pt idx="10">
                  <c:v>-0.62968206735731236</c:v>
                </c:pt>
                <c:pt idx="11">
                  <c:v>-0.36582500368183618</c:v>
                </c:pt>
                <c:pt idx="12">
                  <c:v>-3.7479321802979471E-2</c:v>
                </c:pt>
                <c:pt idx="13">
                  <c:v>0.35407677964871409</c:v>
                </c:pt>
                <c:pt idx="14">
                  <c:v>0.80735967087299521</c:v>
                </c:pt>
                <c:pt idx="15">
                  <c:v>1.3207013286595828</c:v>
                </c:pt>
                <c:pt idx="16">
                  <c:v>1.8922744809020933</c:v>
                </c:pt>
                <c:pt idx="17">
                  <c:v>2.5201200237942678</c:v>
                </c:pt>
                <c:pt idx="18">
                  <c:v>3.2021750673005522</c:v>
                </c:pt>
                <c:pt idx="19">
                  <c:v>3.9363002713723709</c:v>
                </c:pt>
                <c:pt idx="20">
                  <c:v>4.7203054823613995</c:v>
                </c:pt>
                <c:pt idx="21">
                  <c:v>5.5519730124706834</c:v>
                </c:pt>
                <c:pt idx="22">
                  <c:v>6.4290781936790191</c:v>
                </c:pt>
                <c:pt idx="23">
                  <c:v>7.3494070679725398</c:v>
                </c:pt>
                <c:pt idx="24">
                  <c:v>8.3107712466806944</c:v>
                </c:pt>
                <c:pt idx="25">
                  <c:v>9.3110200891084851</c:v>
                </c:pt>
                <c:pt idx="26">
                  <c:v>10.348050423643937</c:v>
                </c:pt>
                <c:pt idx="27">
                  <c:v>11.419814073026588</c:v>
                </c:pt>
                <c:pt idx="28">
                  <c:v>12.524323458713514</c:v>
                </c:pt>
                <c:pt idx="29">
                  <c:v>13.659655555101196</c:v>
                </c:pt>
                <c:pt idx="30">
                  <c:v>14.823954448989802</c:v>
                </c:pt>
                <c:pt idx="31">
                  <c:v>16.015432737808233</c:v>
                </c:pt>
                <c:pt idx="32">
                  <c:v>17.23237197515401</c:v>
                </c:pt>
                <c:pt idx="33">
                  <c:v>18.473122346468767</c:v>
                </c:pt>
                <c:pt idx="34">
                  <c:v>19.736101732686578</c:v>
                </c:pt>
                <c:pt idx="35">
                  <c:v>21.019794296376869</c:v>
                </c:pt>
                <c:pt idx="36">
                  <c:v>22.322748703740295</c:v>
                </c:pt>
                <c:pt idx="37">
                  <c:v>23.643576077008831</c:v>
                </c:pt>
                <c:pt idx="38">
                  <c:v>24.980947755350215</c:v>
                </c:pt>
                <c:pt idx="39">
                  <c:v>26.333592928175008</c:v>
                </c:pt>
                <c:pt idx="40">
                  <c:v>27.700296192610548</c:v>
                </c:pt>
                <c:pt idx="41">
                  <c:v>29.079895076634639</c:v>
                </c:pt>
                <c:pt idx="42">
                  <c:v>30.47127756072765</c:v>
                </c:pt>
                <c:pt idx="43">
                  <c:v>31.873379623700117</c:v>
                </c:pt>
                <c:pt idx="44">
                  <c:v>33.285182832377771</c:v>
                </c:pt>
                <c:pt idx="45">
                  <c:v>34.705711989900053</c:v>
                </c:pt>
                <c:pt idx="46">
                  <c:v>36.134032853349396</c:v>
                </c:pt>
                <c:pt idx="47">
                  <c:v>37.569249928135619</c:v>
                </c:pt>
                <c:pt idx="48">
                  <c:v>39.010504343888741</c:v>
                </c:pt>
                <c:pt idx="49">
                  <c:v>40.45697181446279</c:v>
                </c:pt>
                <c:pt idx="50">
                  <c:v>41.907860682925879</c:v>
                </c:pt>
                <c:pt idx="51">
                  <c:v>43.362410051041678</c:v>
                </c:pt>
                <c:pt idx="52">
                  <c:v>44.819887991658021</c:v>
                </c:pt>
                <c:pt idx="53">
                  <c:v>46.279589841566718</c:v>
                </c:pt>
                <c:pt idx="54">
                  <c:v>47.740836571729893</c:v>
                </c:pt>
                <c:pt idx="55">
                  <c:v>49.202973231248897</c:v>
                </c:pt>
                <c:pt idx="56">
                  <c:v>50.665367461049001</c:v>
                </c:pt>
                <c:pt idx="57">
                  <c:v>52.127408072934699</c:v>
                </c:pt>
                <c:pt idx="58">
                  <c:v>53.588503689420961</c:v>
                </c:pt>
                <c:pt idx="59">
                  <c:v>55.048081439535245</c:v>
                </c:pt>
                <c:pt idx="60">
                  <c:v>56.505585705605021</c:v>
                </c:pt>
                <c:pt idx="61">
                  <c:v>57.960476915871915</c:v>
                </c:pt>
                <c:pt idx="62">
                  <c:v>59.412230377596998</c:v>
                </c:pt>
                <c:pt idx="63">
                  <c:v>60.860335145126648</c:v>
                </c:pt>
                <c:pt idx="64">
                  <c:v>62.304292917157312</c:v>
                </c:pt>
                <c:pt idx="65">
                  <c:v>63.74361695716243</c:v>
                </c:pt>
                <c:pt idx="66">
                  <c:v>65.177831030603329</c:v>
                </c:pt>
                <c:pt idx="67">
                  <c:v>66.606468352123443</c:v>
                </c:pt>
                <c:pt idx="68">
                  <c:v>68.02907053540234</c:v>
                </c:pt>
                <c:pt idx="69">
                  <c:v>69.445186537695037</c:v>
                </c:pt>
                <c:pt idx="70">
                  <c:v>70.854371590276173</c:v>
                </c:pt>
                <c:pt idx="71">
                  <c:v>72.256186105010386</c:v>
                </c:pt>
                <c:pt idx="72">
                  <c:v>73.650194546035536</c:v>
                </c:pt>
                <c:pt idx="73">
                  <c:v>75.035964254015084</c:v>
                </c:pt>
                <c:pt idx="74">
                  <c:v>76.413064208520424</c:v>
                </c:pt>
                <c:pt idx="75">
                  <c:v>77.781063711749127</c:v>
                </c:pt>
                <c:pt idx="76">
                  <c:v>79.139530973850796</c:v>
                </c:pt>
                <c:pt idx="77">
                  <c:v>80.488031576463769</c:v>
                </c:pt>
                <c:pt idx="78">
                  <c:v>81.826126786456925</c:v>
                </c:pt>
                <c:pt idx="79">
                  <c:v>83.153371686051756</c:v>
                </c:pt>
                <c:pt idx="80">
                  <c:v>84.46931307810658</c:v>
                </c:pt>
                <c:pt idx="81">
                  <c:v>85.773487115890049</c:v>
                </c:pt>
                <c:pt idx="82">
                  <c:v>87.06541659448898</c:v>
                </c:pt>
                <c:pt idx="83">
                  <c:v>88.344607825171806</c:v>
                </c:pt>
                <c:pt idx="84">
                  <c:v>89.610546993290171</c:v>
                </c:pt>
                <c:pt idx="85">
                  <c:v>90.862695872855596</c:v>
                </c:pt>
                <c:pt idx="86">
                  <c:v>92.100486734221519</c:v>
                </c:pt>
                <c:pt idx="87">
                  <c:v>93.323316231635232</c:v>
                </c:pt>
                <c:pt idx="88">
                  <c:v>94.530537989377905</c:v>
                </c:pt>
                <c:pt idx="89">
                  <c:v>95.721453510686786</c:v>
                </c:pt>
              </c:numCache>
            </c:numRef>
          </c:xVal>
          <c:yVal>
            <c:numRef>
              <c:f>Federberechnung!$K$34:$K$123</c:f>
              <c:numCache>
                <c:formatCode>0.00</c:formatCode>
                <c:ptCount val="90"/>
                <c:pt idx="0">
                  <c:v>139.7312859932936</c:v>
                </c:pt>
                <c:pt idx="1">
                  <c:v>139.05199999999999</c:v>
                </c:pt>
                <c:pt idx="2">
                  <c:v>138.4834825425371</c:v>
                </c:pt>
                <c:pt idx="3">
                  <c:v>138.02677498708394</c:v>
                </c:pt>
                <c:pt idx="4">
                  <c:v>137.68267206296494</c:v>
                </c:pt>
                <c:pt idx="5">
                  <c:v>137.45172450887088</c:v>
                </c:pt>
                <c:pt idx="6">
                  <c:v>137.3342266315999</c:v>
                </c:pt>
                <c:pt idx="7">
                  <c:v>137.33019173920403</c:v>
                </c:pt>
                <c:pt idx="8">
                  <c:v>137.43932095202464</c:v>
                </c:pt>
                <c:pt idx="9">
                  <c:v>137.66097198892143</c:v>
                </c:pt>
                <c:pt idx="10">
                  <c:v>137.9941341268397</c:v>
                </c:pt>
                <c:pt idx="11">
                  <c:v>138.43741399381452</c:v>
                </c:pt>
                <c:pt idx="12">
                  <c:v>138.98903473937099</c:v>
                </c:pt>
                <c:pt idx="13">
                  <c:v>139.64684898980983</c:v>
                </c:pt>
                <c:pt idx="14">
                  <c:v>140.40836424706663</c:v>
                </c:pt>
                <c:pt idx="15">
                  <c:v>141.2707782321481</c:v>
                </c:pt>
                <c:pt idx="16">
                  <c:v>142.23102112791551</c:v>
                </c:pt>
                <c:pt idx="17">
                  <c:v>143.28580163997435</c:v>
                </c:pt>
                <c:pt idx="18">
                  <c:v>144.43165411306492</c:v>
                </c:pt>
                <c:pt idx="19">
                  <c:v>145.66498445590557</c:v>
                </c:pt>
                <c:pt idx="20">
                  <c:v>146.98211321036715</c:v>
                </c:pt>
                <c:pt idx="21">
                  <c:v>148.37931466095074</c:v>
                </c:pt>
                <c:pt idx="22">
                  <c:v>149.85285136538073</c:v>
                </c:pt>
                <c:pt idx="23">
                  <c:v>151.39900387419385</c:v>
                </c:pt>
                <c:pt idx="24">
                  <c:v>153.01409569442356</c:v>
                </c:pt>
                <c:pt idx="25">
                  <c:v>154.69451374970225</c:v>
                </c:pt>
                <c:pt idx="26">
                  <c:v>156.43672471172181</c:v>
                </c:pt>
                <c:pt idx="27">
                  <c:v>158.23728764268466</c:v>
                </c:pt>
                <c:pt idx="28">
                  <c:v>160.0928634106387</c:v>
                </c:pt>
                <c:pt idx="29">
                  <c:v>162.00022133256999</c:v>
                </c:pt>
                <c:pt idx="30">
                  <c:v>163.95624347430285</c:v>
                </c:pt>
                <c:pt idx="31">
                  <c:v>165.95792699951784</c:v>
                </c:pt>
                <c:pt idx="32">
                  <c:v>168.00238491825871</c:v>
                </c:pt>
                <c:pt idx="33">
                  <c:v>170.08684554206752</c:v>
                </c:pt>
                <c:pt idx="34">
                  <c:v>172.20865091091343</c:v>
                </c:pt>
                <c:pt idx="35">
                  <c:v>174.36525441791312</c:v>
                </c:pt>
                <c:pt idx="36">
                  <c:v>176.5542178222837</c:v>
                </c:pt>
                <c:pt idx="37">
                  <c:v>178.77320780937481</c:v>
                </c:pt>
                <c:pt idx="38">
                  <c:v>181.01999222898834</c:v>
                </c:pt>
                <c:pt idx="39">
                  <c:v>183.29243611933401</c:v>
                </c:pt>
                <c:pt idx="40">
                  <c:v>185.58849760358572</c:v>
                </c:pt>
                <c:pt idx="41">
                  <c:v>187.90622372874617</c:v>
                </c:pt>
                <c:pt idx="42">
                  <c:v>190.24374630202243</c:v>
                </c:pt>
                <c:pt idx="43">
                  <c:v>192.5992777678162</c:v>
                </c:pt>
                <c:pt idx="44">
                  <c:v>194.97110715839466</c:v>
                </c:pt>
                <c:pt idx="45">
                  <c:v>197.35759614303208</c:v>
                </c:pt>
                <c:pt idx="46">
                  <c:v>199.75717519362698</c:v>
                </c:pt>
                <c:pt idx="47">
                  <c:v>202.16833987926782</c:v>
                </c:pt>
                <c:pt idx="48">
                  <c:v>204.58964729773308</c:v>
                </c:pt>
                <c:pt idx="49">
                  <c:v>207.01971264829746</c:v>
                </c:pt>
                <c:pt idx="50">
                  <c:v>209.45720594731546</c:v>
                </c:pt>
                <c:pt idx="51">
                  <c:v>211.90084888575001</c:v>
                </c:pt>
                <c:pt idx="52">
                  <c:v>214.34941182598547</c:v>
                </c:pt>
                <c:pt idx="53">
                  <c:v>216.80171093383206</c:v>
                </c:pt>
                <c:pt idx="54">
                  <c:v>219.25660544050621</c:v>
                </c:pt>
                <c:pt idx="55">
                  <c:v>221.71299502849814</c:v>
                </c:pt>
                <c:pt idx="56">
                  <c:v>224.16981733456231</c:v>
                </c:pt>
                <c:pt idx="57">
                  <c:v>226.62604556253029</c:v>
                </c:pt>
                <c:pt idx="58">
                  <c:v>229.0806861982272</c:v>
                </c:pt>
                <c:pt idx="59">
                  <c:v>231.53277681841922</c:v>
                </c:pt>
                <c:pt idx="60">
                  <c:v>233.98138398541641</c:v>
                </c:pt>
                <c:pt idx="61">
                  <c:v>236.42560121866481</c:v>
                </c:pt>
                <c:pt idx="62">
                  <c:v>238.86454703436294</c:v>
                </c:pt>
                <c:pt idx="63">
                  <c:v>241.29736304381277</c:v>
                </c:pt>
                <c:pt idx="64">
                  <c:v>243.72321210082427</c:v>
                </c:pt>
                <c:pt idx="65">
                  <c:v>246.14127648803287</c:v>
                </c:pt>
                <c:pt idx="66">
                  <c:v>248.55075613141358</c:v>
                </c:pt>
                <c:pt idx="67">
                  <c:v>250.95086683156737</c:v>
                </c:pt>
                <c:pt idx="68">
                  <c:v>253.34083849947592</c:v>
                </c:pt>
                <c:pt idx="69">
                  <c:v>255.71991338332765</c:v>
                </c:pt>
                <c:pt idx="70">
                  <c:v>258.08734427166394</c:v>
                </c:pt>
                <c:pt idx="71">
                  <c:v>260.44239265641744</c:v>
                </c:pt>
                <c:pt idx="72">
                  <c:v>262.78432683733968</c:v>
                </c:pt>
                <c:pt idx="73">
                  <c:v>265.11241994674532</c:v>
                </c:pt>
                <c:pt idx="74">
                  <c:v>267.4259478703143</c:v>
                </c:pt>
                <c:pt idx="75">
                  <c:v>269.72418703573851</c:v>
                </c:pt>
                <c:pt idx="76">
                  <c:v>272.00641203606932</c:v>
                </c:pt>
                <c:pt idx="77">
                  <c:v>274.27189304845911</c:v>
                </c:pt>
                <c:pt idx="78">
                  <c:v>276.51989300124762</c:v>
                </c:pt>
                <c:pt idx="79">
                  <c:v>278.74966443256693</c:v>
                </c:pt>
                <c:pt idx="80">
                  <c:v>280.96044597121903</c:v>
                </c:pt>
                <c:pt idx="81">
                  <c:v>283.15145835469525</c:v>
                </c:pt>
                <c:pt idx="82">
                  <c:v>285.32189987874148</c:v>
                </c:pt>
                <c:pt idx="83">
                  <c:v>287.47094114628862</c:v>
                </c:pt>
                <c:pt idx="84">
                  <c:v>289.59771894872745</c:v>
                </c:pt>
                <c:pt idx="85">
                  <c:v>291.70132906639742</c:v>
                </c:pt>
                <c:pt idx="86">
                  <c:v>293.78081771349213</c:v>
                </c:pt>
                <c:pt idx="87">
                  <c:v>295.83517126914717</c:v>
                </c:pt>
                <c:pt idx="88">
                  <c:v>297.86330382215488</c:v>
                </c:pt>
                <c:pt idx="89">
                  <c:v>299.86404189795383</c:v>
                </c:pt>
              </c:numCache>
            </c:numRef>
          </c:yVal>
          <c:smooth val="0"/>
          <c:extLst>
            <c:ext xmlns:c16="http://schemas.microsoft.com/office/drawing/2014/chart" uri="{C3380CC4-5D6E-409C-BE32-E72D297353CC}">
              <c16:uniqueId val="{00000001-8748-4D26-B291-F00BA762A1E8}"/>
            </c:ext>
          </c:extLst>
        </c:ser>
        <c:ser>
          <c:idx val="2"/>
          <c:order val="3"/>
          <c:tx>
            <c:strRef>
              <c:f>Federberechnung!$N$22</c:f>
              <c:strCache>
                <c:ptCount val="1"/>
                <c:pt idx="0">
                  <c:v>Stufe 2 gelb (Set 1206327)</c:v>
                </c:pt>
              </c:strCache>
            </c:strRef>
          </c:tx>
          <c:spPr>
            <a:ln w="19050" cap="rnd">
              <a:solidFill>
                <a:srgbClr val="FFC000"/>
              </a:solidFill>
              <a:round/>
            </a:ln>
            <a:effectLst/>
          </c:spPr>
          <c:marker>
            <c:symbol val="none"/>
          </c:marker>
          <c:xVal>
            <c:numRef>
              <c:f>Federberechnung!$D$34:$D$123</c:f>
              <c:numCache>
                <c:formatCode>0.00</c:formatCode>
                <c:ptCount val="90"/>
                <c:pt idx="0">
                  <c:v>0.40433690077000822</c:v>
                </c:pt>
                <c:pt idx="1">
                  <c:v>0</c:v>
                </c:pt>
                <c:pt idx="2">
                  <c:v>-0.33840324848982289</c:v>
                </c:pt>
                <c:pt idx="3">
                  <c:v>-0.61025298387860949</c:v>
                </c:pt>
                <c:pt idx="4">
                  <c:v>-0.81507615299705594</c:v>
                </c:pt>
                <c:pt idx="5">
                  <c:v>-0.95254493519589545</c:v>
                </c:pt>
                <c:pt idx="6">
                  <c:v>-1.0224841478571927</c:v>
                </c:pt>
                <c:pt idx="7">
                  <c:v>-1.0248858695214025</c:v>
                </c:pt>
                <c:pt idx="8">
                  <c:v>-0.95992800474723783</c:v>
                </c:pt>
                <c:pt idx="9">
                  <c:v>-0.82799286373724645</c:v>
                </c:pt>
                <c:pt idx="10">
                  <c:v>-0.62968206735731236</c:v>
                </c:pt>
                <c:pt idx="11">
                  <c:v>-0.36582500368183618</c:v>
                </c:pt>
                <c:pt idx="12">
                  <c:v>-3.7479321802979471E-2</c:v>
                </c:pt>
                <c:pt idx="13">
                  <c:v>0.35407677964871409</c:v>
                </c:pt>
                <c:pt idx="14">
                  <c:v>0.80735967087299521</c:v>
                </c:pt>
                <c:pt idx="15">
                  <c:v>1.3207013286595828</c:v>
                </c:pt>
                <c:pt idx="16">
                  <c:v>1.8922744809020933</c:v>
                </c:pt>
                <c:pt idx="17">
                  <c:v>2.5201200237942678</c:v>
                </c:pt>
                <c:pt idx="18">
                  <c:v>3.2021750673005522</c:v>
                </c:pt>
                <c:pt idx="19">
                  <c:v>3.9363002713723709</c:v>
                </c:pt>
                <c:pt idx="20">
                  <c:v>4.7203054823613995</c:v>
                </c:pt>
                <c:pt idx="21">
                  <c:v>5.5519730124706834</c:v>
                </c:pt>
                <c:pt idx="22">
                  <c:v>6.4290781936790191</c:v>
                </c:pt>
                <c:pt idx="23">
                  <c:v>7.3494070679725398</c:v>
                </c:pt>
                <c:pt idx="24">
                  <c:v>8.3107712466806944</c:v>
                </c:pt>
                <c:pt idx="25">
                  <c:v>9.3110200891084851</c:v>
                </c:pt>
                <c:pt idx="26">
                  <c:v>10.348050423643937</c:v>
                </c:pt>
                <c:pt idx="27">
                  <c:v>11.419814073026588</c:v>
                </c:pt>
                <c:pt idx="28">
                  <c:v>12.524323458713514</c:v>
                </c:pt>
                <c:pt idx="29">
                  <c:v>13.659655555101196</c:v>
                </c:pt>
                <c:pt idx="30">
                  <c:v>14.823954448989802</c:v>
                </c:pt>
                <c:pt idx="31">
                  <c:v>16.015432737808233</c:v>
                </c:pt>
                <c:pt idx="32">
                  <c:v>17.23237197515401</c:v>
                </c:pt>
                <c:pt idx="33">
                  <c:v>18.473122346468767</c:v>
                </c:pt>
                <c:pt idx="34">
                  <c:v>19.736101732686578</c:v>
                </c:pt>
                <c:pt idx="35">
                  <c:v>21.019794296376869</c:v>
                </c:pt>
                <c:pt idx="36">
                  <c:v>22.322748703740295</c:v>
                </c:pt>
                <c:pt idx="37">
                  <c:v>23.643576077008831</c:v>
                </c:pt>
                <c:pt idx="38">
                  <c:v>24.980947755350215</c:v>
                </c:pt>
                <c:pt idx="39">
                  <c:v>26.333592928175008</c:v>
                </c:pt>
                <c:pt idx="40">
                  <c:v>27.700296192610548</c:v>
                </c:pt>
                <c:pt idx="41">
                  <c:v>29.079895076634639</c:v>
                </c:pt>
                <c:pt idx="42">
                  <c:v>30.47127756072765</c:v>
                </c:pt>
                <c:pt idx="43">
                  <c:v>31.873379623700117</c:v>
                </c:pt>
                <c:pt idx="44">
                  <c:v>33.285182832377771</c:v>
                </c:pt>
                <c:pt idx="45">
                  <c:v>34.705711989900053</c:v>
                </c:pt>
                <c:pt idx="46">
                  <c:v>36.134032853349396</c:v>
                </c:pt>
                <c:pt idx="47">
                  <c:v>37.569249928135619</c:v>
                </c:pt>
                <c:pt idx="48">
                  <c:v>39.010504343888741</c:v>
                </c:pt>
                <c:pt idx="49">
                  <c:v>40.45697181446279</c:v>
                </c:pt>
                <c:pt idx="50">
                  <c:v>41.907860682925879</c:v>
                </c:pt>
                <c:pt idx="51">
                  <c:v>43.362410051041678</c:v>
                </c:pt>
                <c:pt idx="52">
                  <c:v>44.819887991658021</c:v>
                </c:pt>
                <c:pt idx="53">
                  <c:v>46.279589841566718</c:v>
                </c:pt>
                <c:pt idx="54">
                  <c:v>47.740836571729893</c:v>
                </c:pt>
                <c:pt idx="55">
                  <c:v>49.202973231248897</c:v>
                </c:pt>
                <c:pt idx="56">
                  <c:v>50.665367461049001</c:v>
                </c:pt>
                <c:pt idx="57">
                  <c:v>52.127408072934699</c:v>
                </c:pt>
                <c:pt idx="58">
                  <c:v>53.588503689420961</c:v>
                </c:pt>
                <c:pt idx="59">
                  <c:v>55.048081439535245</c:v>
                </c:pt>
                <c:pt idx="60">
                  <c:v>56.505585705605021</c:v>
                </c:pt>
                <c:pt idx="61">
                  <c:v>57.960476915871915</c:v>
                </c:pt>
                <c:pt idx="62">
                  <c:v>59.412230377596998</c:v>
                </c:pt>
                <c:pt idx="63">
                  <c:v>60.860335145126648</c:v>
                </c:pt>
                <c:pt idx="64">
                  <c:v>62.304292917157312</c:v>
                </c:pt>
                <c:pt idx="65">
                  <c:v>63.74361695716243</c:v>
                </c:pt>
                <c:pt idx="66">
                  <c:v>65.177831030603329</c:v>
                </c:pt>
                <c:pt idx="67">
                  <c:v>66.606468352123443</c:v>
                </c:pt>
                <c:pt idx="68">
                  <c:v>68.02907053540234</c:v>
                </c:pt>
                <c:pt idx="69">
                  <c:v>69.445186537695037</c:v>
                </c:pt>
                <c:pt idx="70">
                  <c:v>70.854371590276173</c:v>
                </c:pt>
                <c:pt idx="71">
                  <c:v>72.256186105010386</c:v>
                </c:pt>
                <c:pt idx="72">
                  <c:v>73.650194546035536</c:v>
                </c:pt>
                <c:pt idx="73">
                  <c:v>75.035964254015084</c:v>
                </c:pt>
                <c:pt idx="74">
                  <c:v>76.413064208520424</c:v>
                </c:pt>
                <c:pt idx="75">
                  <c:v>77.781063711749127</c:v>
                </c:pt>
                <c:pt idx="76">
                  <c:v>79.139530973850796</c:v>
                </c:pt>
                <c:pt idx="77">
                  <c:v>80.488031576463769</c:v>
                </c:pt>
                <c:pt idx="78">
                  <c:v>81.826126786456925</c:v>
                </c:pt>
                <c:pt idx="79">
                  <c:v>83.153371686051756</c:v>
                </c:pt>
                <c:pt idx="80">
                  <c:v>84.46931307810658</c:v>
                </c:pt>
                <c:pt idx="81">
                  <c:v>85.773487115890049</c:v>
                </c:pt>
                <c:pt idx="82">
                  <c:v>87.06541659448898</c:v>
                </c:pt>
                <c:pt idx="83">
                  <c:v>88.344607825171806</c:v>
                </c:pt>
                <c:pt idx="84">
                  <c:v>89.610546993290171</c:v>
                </c:pt>
                <c:pt idx="85">
                  <c:v>90.862695872855596</c:v>
                </c:pt>
                <c:pt idx="86">
                  <c:v>92.100486734221519</c:v>
                </c:pt>
                <c:pt idx="87">
                  <c:v>93.323316231635232</c:v>
                </c:pt>
                <c:pt idx="88">
                  <c:v>94.530537989377905</c:v>
                </c:pt>
                <c:pt idx="89">
                  <c:v>95.721453510686786</c:v>
                </c:pt>
              </c:numCache>
            </c:numRef>
          </c:xVal>
          <c:yVal>
            <c:numRef>
              <c:f>Federberechnung!$M$34:$M$123</c:f>
              <c:numCache>
                <c:formatCode>0.00</c:formatCode>
                <c:ptCount val="90"/>
                <c:pt idx="0">
                  <c:v>162.00760139574021</c:v>
                </c:pt>
                <c:pt idx="1">
                  <c:v>161.09379999999999</c:v>
                </c:pt>
                <c:pt idx="2">
                  <c:v>160.32900865841299</c:v>
                </c:pt>
                <c:pt idx="3">
                  <c:v>159.71462825643434</c:v>
                </c:pt>
                <c:pt idx="4">
                  <c:v>159.25172789422663</c:v>
                </c:pt>
                <c:pt idx="5">
                  <c:v>158.94104844645727</c:v>
                </c:pt>
                <c:pt idx="6">
                  <c:v>158.78298582584273</c:v>
                </c:pt>
                <c:pt idx="7">
                  <c:v>158.77755793488163</c:v>
                </c:pt>
                <c:pt idx="8">
                  <c:v>158.92436270927124</c:v>
                </c:pt>
                <c:pt idx="9">
                  <c:v>159.22253612795382</c:v>
                </c:pt>
                <c:pt idx="10">
                  <c:v>159.67071852777246</c:v>
                </c:pt>
                <c:pt idx="11">
                  <c:v>160.26703549167902</c:v>
                </c:pt>
                <c:pt idx="12">
                  <c:v>161.00909673272525</c:v>
                </c:pt>
                <c:pt idx="13">
                  <c:v>161.89401352200608</c:v>
                </c:pt>
                <c:pt idx="14">
                  <c:v>162.91843285617296</c:v>
                </c:pt>
                <c:pt idx="15">
                  <c:v>164.07858500277064</c:v>
                </c:pt>
                <c:pt idx="16">
                  <c:v>165.37034032683871</c:v>
                </c:pt>
                <c:pt idx="17">
                  <c:v>166.78927125377504</c:v>
                </c:pt>
                <c:pt idx="18">
                  <c:v>168.33071565209923</c:v>
                </c:pt>
                <c:pt idx="19">
                  <c:v>169.98983861330154</c:v>
                </c:pt>
                <c:pt idx="20">
                  <c:v>171.76169039013675</c:v>
                </c:pt>
                <c:pt idx="21">
                  <c:v>173.64125900818374</c:v>
                </c:pt>
                <c:pt idx="22">
                  <c:v>175.62351671771458</c:v>
                </c:pt>
                <c:pt idx="23">
                  <c:v>177.70345997361792</c:v>
                </c:pt>
                <c:pt idx="24">
                  <c:v>179.87614301749835</c:v>
                </c:pt>
                <c:pt idx="25">
                  <c:v>182.13670540138517</c:v>
                </c:pt>
                <c:pt idx="26">
                  <c:v>184.4803939574353</c:v>
                </c:pt>
                <c:pt idx="27">
                  <c:v>186.90257980504006</c:v>
                </c:pt>
                <c:pt idx="28">
                  <c:v>189.39877101669254</c:v>
                </c:pt>
                <c:pt idx="29">
                  <c:v>191.96462155452869</c:v>
                </c:pt>
                <c:pt idx="30">
                  <c:v>194.59593705471693</c:v>
                </c:pt>
                <c:pt idx="31">
                  <c:v>197.28867798744659</c:v>
                </c:pt>
                <c:pt idx="32">
                  <c:v>200.03896066384806</c:v>
                </c:pt>
                <c:pt idx="33">
                  <c:v>202.8430565030194</c:v>
                </c:pt>
                <c:pt idx="34">
                  <c:v>205.69738991587164</c:v>
                </c:pt>
                <c:pt idx="35">
                  <c:v>208.59853510981171</c:v>
                </c:pt>
                <c:pt idx="36">
                  <c:v>211.54321207045305</c:v>
                </c:pt>
                <c:pt idx="37">
                  <c:v>214.52828193403994</c:v>
                </c:pt>
                <c:pt idx="38">
                  <c:v>217.55074192709145</c:v>
                </c:pt>
                <c:pt idx="39">
                  <c:v>220.60772001767549</c:v>
                </c:pt>
                <c:pt idx="40">
                  <c:v>223.69646939529983</c:v>
                </c:pt>
                <c:pt idx="41">
                  <c:v>226.81436287319428</c:v>
                </c:pt>
                <c:pt idx="42">
                  <c:v>229.95888728724447</c:v>
                </c:pt>
                <c:pt idx="43">
                  <c:v>233.12763794956226</c:v>
                </c:pt>
                <c:pt idx="44">
                  <c:v>236.31831320117374</c:v>
                </c:pt>
                <c:pt idx="45">
                  <c:v>239.5287090971741</c:v>
                </c:pt>
                <c:pt idx="46">
                  <c:v>242.75671424856961</c:v>
                </c:pt>
                <c:pt idx="47">
                  <c:v>246.0003048375865</c:v>
                </c:pt>
                <c:pt idx="48">
                  <c:v>249.25753981718853</c:v>
                </c:pt>
                <c:pt idx="49">
                  <c:v>252.52655630068588</c:v>
                </c:pt>
                <c:pt idx="50">
                  <c:v>255.80556514341248</c:v>
                </c:pt>
                <c:pt idx="51">
                  <c:v>259.0928467153542</c:v>
                </c:pt>
                <c:pt idx="52">
                  <c:v>262.38674686114712</c:v>
                </c:pt>
                <c:pt idx="53">
                  <c:v>265.68567304194073</c:v>
                </c:pt>
                <c:pt idx="54">
                  <c:v>268.98809065210952</c:v>
                </c:pt>
                <c:pt idx="55">
                  <c:v>272.2925195026225</c:v>
                </c:pt>
                <c:pt idx="56">
                  <c:v>275.59753046197073</c:v>
                </c:pt>
                <c:pt idx="57">
                  <c:v>278.90174224483241</c:v>
                </c:pt>
                <c:pt idx="58">
                  <c:v>282.20381833809137</c:v>
                </c:pt>
                <c:pt idx="59">
                  <c:v>285.50246405334963</c:v>
                </c:pt>
                <c:pt idx="60">
                  <c:v>288.79642369466734</c:v>
                </c:pt>
                <c:pt idx="61">
                  <c:v>292.08447782987048</c:v>
                </c:pt>
                <c:pt idx="62">
                  <c:v>295.36544065336921</c:v>
                </c:pt>
                <c:pt idx="63">
                  <c:v>298.63815742798619</c:v>
                </c:pt>
                <c:pt idx="64">
                  <c:v>301.90150199277548</c:v>
                </c:pt>
                <c:pt idx="65">
                  <c:v>305.15437432318708</c:v>
                </c:pt>
                <c:pt idx="66">
                  <c:v>308.39569812916352</c:v>
                </c:pt>
                <c:pt idx="67">
                  <c:v>311.62441847579896</c:v>
                </c:pt>
                <c:pt idx="68">
                  <c:v>314.83949941000924</c:v>
                </c:pt>
                <c:pt idx="69">
                  <c:v>318.03992157519076</c:v>
                </c:pt>
                <c:pt idx="70">
                  <c:v>321.22467979402415</c:v>
                </c:pt>
                <c:pt idx="71">
                  <c:v>324.39278059732345</c:v>
                </c:pt>
                <c:pt idx="72">
                  <c:v>327.54323967404025</c:v>
                </c:pt>
                <c:pt idx="73">
                  <c:v>330.67507921407406</c:v>
                </c:pt>
                <c:pt idx="74">
                  <c:v>333.78732511125611</c:v>
                </c:pt>
                <c:pt idx="75">
                  <c:v>336.87900398855299</c:v>
                </c:pt>
                <c:pt idx="76">
                  <c:v>339.94914000090273</c:v>
                </c:pt>
                <c:pt idx="77">
                  <c:v>342.99675136280808</c:v>
                </c:pt>
                <c:pt idx="78">
                  <c:v>346.02084653739263</c:v>
                </c:pt>
                <c:pt idx="79">
                  <c:v>349.02042001047693</c:v>
                </c:pt>
                <c:pt idx="80">
                  <c:v>351.99444755652087</c:v>
                </c:pt>
                <c:pt idx="81">
                  <c:v>354.94188088191152</c:v>
                </c:pt>
                <c:pt idx="82">
                  <c:v>357.86164150354506</c:v>
                </c:pt>
                <c:pt idx="83">
                  <c:v>360.75261368488827</c:v>
                </c:pt>
                <c:pt idx="84">
                  <c:v>363.61363620483576</c:v>
                </c:pt>
                <c:pt idx="85">
                  <c:v>366.44349267265363</c:v>
                </c:pt>
                <c:pt idx="86">
                  <c:v>369.24090001934064</c:v>
                </c:pt>
                <c:pt idx="87">
                  <c:v>372.00449468349558</c:v>
                </c:pt>
                <c:pt idx="88">
                  <c:v>374.73281585599403</c:v>
                </c:pt>
                <c:pt idx="89">
                  <c:v>377.42428493415207</c:v>
                </c:pt>
              </c:numCache>
            </c:numRef>
          </c:yVal>
          <c:smooth val="0"/>
          <c:extLst>
            <c:ext xmlns:c16="http://schemas.microsoft.com/office/drawing/2014/chart" uri="{C3380CC4-5D6E-409C-BE32-E72D297353CC}">
              <c16:uniqueId val="{00000002-8748-4D26-B291-F00BA762A1E8}"/>
            </c:ext>
          </c:extLst>
        </c:ser>
        <c:ser>
          <c:idx val="3"/>
          <c:order val="4"/>
          <c:tx>
            <c:strRef>
              <c:f>Federberechnung!$P$22</c:f>
              <c:strCache>
                <c:ptCount val="1"/>
                <c:pt idx="0">
                  <c:v>Stufe 3 grün (Set 1206328)</c:v>
                </c:pt>
              </c:strCache>
            </c:strRef>
          </c:tx>
          <c:spPr>
            <a:ln w="19050" cap="rnd">
              <a:solidFill>
                <a:srgbClr val="00B050"/>
              </a:solidFill>
              <a:round/>
            </a:ln>
            <a:effectLst/>
          </c:spPr>
          <c:marker>
            <c:symbol val="none"/>
          </c:marker>
          <c:xVal>
            <c:numRef>
              <c:f>Federberechnung!$D$34:$D$123</c:f>
              <c:numCache>
                <c:formatCode>0.00</c:formatCode>
                <c:ptCount val="90"/>
                <c:pt idx="0">
                  <c:v>0.40433690077000822</c:v>
                </c:pt>
                <c:pt idx="1">
                  <c:v>0</c:v>
                </c:pt>
                <c:pt idx="2">
                  <c:v>-0.33840324848982289</c:v>
                </c:pt>
                <c:pt idx="3">
                  <c:v>-0.61025298387860949</c:v>
                </c:pt>
                <c:pt idx="4">
                  <c:v>-0.81507615299705594</c:v>
                </c:pt>
                <c:pt idx="5">
                  <c:v>-0.95254493519589545</c:v>
                </c:pt>
                <c:pt idx="6">
                  <c:v>-1.0224841478571927</c:v>
                </c:pt>
                <c:pt idx="7">
                  <c:v>-1.0248858695214025</c:v>
                </c:pt>
                <c:pt idx="8">
                  <c:v>-0.95992800474723783</c:v>
                </c:pt>
                <c:pt idx="9">
                  <c:v>-0.82799286373724645</c:v>
                </c:pt>
                <c:pt idx="10">
                  <c:v>-0.62968206735731236</c:v>
                </c:pt>
                <c:pt idx="11">
                  <c:v>-0.36582500368183618</c:v>
                </c:pt>
                <c:pt idx="12">
                  <c:v>-3.7479321802979471E-2</c:v>
                </c:pt>
                <c:pt idx="13">
                  <c:v>0.35407677964871409</c:v>
                </c:pt>
                <c:pt idx="14">
                  <c:v>0.80735967087299521</c:v>
                </c:pt>
                <c:pt idx="15">
                  <c:v>1.3207013286595828</c:v>
                </c:pt>
                <c:pt idx="16">
                  <c:v>1.8922744809020933</c:v>
                </c:pt>
                <c:pt idx="17">
                  <c:v>2.5201200237942678</c:v>
                </c:pt>
                <c:pt idx="18">
                  <c:v>3.2021750673005522</c:v>
                </c:pt>
                <c:pt idx="19">
                  <c:v>3.9363002713723709</c:v>
                </c:pt>
                <c:pt idx="20">
                  <c:v>4.7203054823613995</c:v>
                </c:pt>
                <c:pt idx="21">
                  <c:v>5.5519730124706834</c:v>
                </c:pt>
                <c:pt idx="22">
                  <c:v>6.4290781936790191</c:v>
                </c:pt>
                <c:pt idx="23">
                  <c:v>7.3494070679725398</c:v>
                </c:pt>
                <c:pt idx="24">
                  <c:v>8.3107712466806944</c:v>
                </c:pt>
                <c:pt idx="25">
                  <c:v>9.3110200891084851</c:v>
                </c:pt>
                <c:pt idx="26">
                  <c:v>10.348050423643937</c:v>
                </c:pt>
                <c:pt idx="27">
                  <c:v>11.419814073026588</c:v>
                </c:pt>
                <c:pt idx="28">
                  <c:v>12.524323458713514</c:v>
                </c:pt>
                <c:pt idx="29">
                  <c:v>13.659655555101196</c:v>
                </c:pt>
                <c:pt idx="30">
                  <c:v>14.823954448989802</c:v>
                </c:pt>
                <c:pt idx="31">
                  <c:v>16.015432737808233</c:v>
                </c:pt>
                <c:pt idx="32">
                  <c:v>17.23237197515401</c:v>
                </c:pt>
                <c:pt idx="33">
                  <c:v>18.473122346468767</c:v>
                </c:pt>
                <c:pt idx="34">
                  <c:v>19.736101732686578</c:v>
                </c:pt>
                <c:pt idx="35">
                  <c:v>21.019794296376869</c:v>
                </c:pt>
                <c:pt idx="36">
                  <c:v>22.322748703740295</c:v>
                </c:pt>
                <c:pt idx="37">
                  <c:v>23.643576077008831</c:v>
                </c:pt>
                <c:pt idx="38">
                  <c:v>24.980947755350215</c:v>
                </c:pt>
                <c:pt idx="39">
                  <c:v>26.333592928175008</c:v>
                </c:pt>
                <c:pt idx="40">
                  <c:v>27.700296192610548</c:v>
                </c:pt>
                <c:pt idx="41">
                  <c:v>29.079895076634639</c:v>
                </c:pt>
                <c:pt idx="42">
                  <c:v>30.47127756072765</c:v>
                </c:pt>
                <c:pt idx="43">
                  <c:v>31.873379623700117</c:v>
                </c:pt>
                <c:pt idx="44">
                  <c:v>33.285182832377771</c:v>
                </c:pt>
                <c:pt idx="45">
                  <c:v>34.705711989900053</c:v>
                </c:pt>
                <c:pt idx="46">
                  <c:v>36.134032853349396</c:v>
                </c:pt>
                <c:pt idx="47">
                  <c:v>37.569249928135619</c:v>
                </c:pt>
                <c:pt idx="48">
                  <c:v>39.010504343888741</c:v>
                </c:pt>
                <c:pt idx="49">
                  <c:v>40.45697181446279</c:v>
                </c:pt>
                <c:pt idx="50">
                  <c:v>41.907860682925879</c:v>
                </c:pt>
                <c:pt idx="51">
                  <c:v>43.362410051041678</c:v>
                </c:pt>
                <c:pt idx="52">
                  <c:v>44.819887991658021</c:v>
                </c:pt>
                <c:pt idx="53">
                  <c:v>46.279589841566718</c:v>
                </c:pt>
                <c:pt idx="54">
                  <c:v>47.740836571729893</c:v>
                </c:pt>
                <c:pt idx="55">
                  <c:v>49.202973231248897</c:v>
                </c:pt>
                <c:pt idx="56">
                  <c:v>50.665367461049001</c:v>
                </c:pt>
                <c:pt idx="57">
                  <c:v>52.127408072934699</c:v>
                </c:pt>
                <c:pt idx="58">
                  <c:v>53.588503689420961</c:v>
                </c:pt>
                <c:pt idx="59">
                  <c:v>55.048081439535245</c:v>
                </c:pt>
                <c:pt idx="60">
                  <c:v>56.505585705605021</c:v>
                </c:pt>
                <c:pt idx="61">
                  <c:v>57.960476915871915</c:v>
                </c:pt>
                <c:pt idx="62">
                  <c:v>59.412230377596998</c:v>
                </c:pt>
                <c:pt idx="63">
                  <c:v>60.860335145126648</c:v>
                </c:pt>
                <c:pt idx="64">
                  <c:v>62.304292917157312</c:v>
                </c:pt>
                <c:pt idx="65">
                  <c:v>63.74361695716243</c:v>
                </c:pt>
                <c:pt idx="66">
                  <c:v>65.177831030603329</c:v>
                </c:pt>
                <c:pt idx="67">
                  <c:v>66.606468352123443</c:v>
                </c:pt>
                <c:pt idx="68">
                  <c:v>68.02907053540234</c:v>
                </c:pt>
                <c:pt idx="69">
                  <c:v>69.445186537695037</c:v>
                </c:pt>
                <c:pt idx="70">
                  <c:v>70.854371590276173</c:v>
                </c:pt>
                <c:pt idx="71">
                  <c:v>72.256186105010386</c:v>
                </c:pt>
                <c:pt idx="72">
                  <c:v>73.650194546035536</c:v>
                </c:pt>
                <c:pt idx="73">
                  <c:v>75.035964254015084</c:v>
                </c:pt>
                <c:pt idx="74">
                  <c:v>76.413064208520424</c:v>
                </c:pt>
                <c:pt idx="75">
                  <c:v>77.781063711749127</c:v>
                </c:pt>
                <c:pt idx="76">
                  <c:v>79.139530973850796</c:v>
                </c:pt>
                <c:pt idx="77">
                  <c:v>80.488031576463769</c:v>
                </c:pt>
                <c:pt idx="78">
                  <c:v>81.826126786456925</c:v>
                </c:pt>
                <c:pt idx="79">
                  <c:v>83.153371686051756</c:v>
                </c:pt>
                <c:pt idx="80">
                  <c:v>84.46931307810658</c:v>
                </c:pt>
                <c:pt idx="81">
                  <c:v>85.773487115890049</c:v>
                </c:pt>
                <c:pt idx="82">
                  <c:v>87.06541659448898</c:v>
                </c:pt>
                <c:pt idx="83">
                  <c:v>88.344607825171806</c:v>
                </c:pt>
                <c:pt idx="84">
                  <c:v>89.610546993290171</c:v>
                </c:pt>
                <c:pt idx="85">
                  <c:v>90.862695872855596</c:v>
                </c:pt>
                <c:pt idx="86">
                  <c:v>92.100486734221519</c:v>
                </c:pt>
                <c:pt idx="87">
                  <c:v>93.323316231635232</c:v>
                </c:pt>
                <c:pt idx="88">
                  <c:v>94.530537989377905</c:v>
                </c:pt>
                <c:pt idx="89">
                  <c:v>95.721453510686786</c:v>
                </c:pt>
              </c:numCache>
            </c:numRef>
          </c:xVal>
          <c:yVal>
            <c:numRef>
              <c:f>Federberechnung!$O$34:$O$123</c:f>
              <c:numCache>
                <c:formatCode>0.00</c:formatCode>
                <c:ptCount val="90"/>
                <c:pt idx="0">
                  <c:v>190.34605199957318</c:v>
                </c:pt>
                <c:pt idx="1">
                  <c:v>189.23412552245566</c:v>
                </c:pt>
                <c:pt idx="2">
                  <c:v>188.30351658910865</c:v>
                </c:pt>
                <c:pt idx="3">
                  <c:v>187.55592981678947</c:v>
                </c:pt>
                <c:pt idx="4">
                  <c:v>186.99266610171375</c:v>
                </c:pt>
                <c:pt idx="5">
                  <c:v>186.61462695066695</c:v>
                </c:pt>
                <c:pt idx="6">
                  <c:v>186.42229411584839</c:v>
                </c:pt>
                <c:pt idx="7">
                  <c:v>186.41568938127179</c:v>
                </c:pt>
                <c:pt idx="8">
                  <c:v>186.59432350940074</c:v>
                </c:pt>
                <c:pt idx="9">
                  <c:v>186.95714514717824</c:v>
                </c:pt>
                <c:pt idx="10">
                  <c:v>187.50249983722304</c:v>
                </c:pt>
                <c:pt idx="11">
                  <c:v>188.22810676233061</c:v>
                </c:pt>
                <c:pt idx="12">
                  <c:v>189.13105738749746</c:v>
                </c:pt>
                <c:pt idx="13">
                  <c:v>190.20783666648961</c:v>
                </c:pt>
                <c:pt idx="14">
                  <c:v>191.45436461735639</c:v>
                </c:pt>
                <c:pt idx="15">
                  <c:v>192.8660541762695</c:v>
                </c:pt>
                <c:pt idx="16">
                  <c:v>194.43788034493642</c:v>
                </c:pt>
                <c:pt idx="17">
                  <c:v>196.1644555878899</c:v>
                </c:pt>
                <c:pt idx="18">
                  <c:v>198.04010695753217</c:v>
                </c:pt>
                <c:pt idx="19">
                  <c:v>200.05895126872969</c:v>
                </c:pt>
                <c:pt idx="20">
                  <c:v>202.2149655989495</c:v>
                </c:pt>
                <c:pt idx="21">
                  <c:v>204.50205130675005</c:v>
                </c:pt>
                <c:pt idx="22">
                  <c:v>206.91409055507296</c:v>
                </c:pt>
                <c:pt idx="23">
                  <c:v>209.44499495938015</c:v>
                </c:pt>
                <c:pt idx="24">
                  <c:v>212.08874645082756</c:v>
                </c:pt>
                <c:pt idx="25">
                  <c:v>214.83943076750398</c:v>
                </c:pt>
                <c:pt idx="26">
                  <c:v>217.69126418747649</c:v>
                </c:pt>
                <c:pt idx="27">
                  <c:v>220.63861422327878</c:v>
                </c:pt>
                <c:pt idx="28">
                  <c:v>223.67601503391782</c:v>
                </c:pt>
                <c:pt idx="29">
                  <c:v>226.79817829898394</c:v>
                </c:pt>
                <c:pt idx="30">
                  <c:v>230.00000025717762</c:v>
                </c:pt>
                <c:pt idx="31">
                  <c:v>233.27656555142829</c:v>
                </c:pt>
                <c:pt idx="32">
                  <c:v>236.62314845412919</c:v>
                </c:pt>
                <c:pt idx="33">
                  <c:v>240.03521197524475</c:v>
                </c:pt>
                <c:pt idx="34">
                  <c:v>243.50840528734375</c:v>
                </c:pt>
                <c:pt idx="35">
                  <c:v>247.03855983749204</c:v>
                </c:pt>
                <c:pt idx="36">
                  <c:v>250.62168445774148</c:v>
                </c:pt>
                <c:pt idx="37">
                  <c:v>254.25395973422994</c:v>
                </c:pt>
                <c:pt idx="38">
                  <c:v>257.93173184966872</c:v>
                </c:pt>
                <c:pt idx="39">
                  <c:v>261.65150607493695</c:v>
                </c:pt>
                <c:pt idx="40">
                  <c:v>265.40994005213463</c:v>
                </c:pt>
                <c:pt idx="41">
                  <c:v>269.20383698320092</c:v>
                </c:pt>
                <c:pt idx="42">
                  <c:v>273.03013881445668</c:v>
                </c:pt>
                <c:pt idx="43">
                  <c:v>276.88591948763099</c:v>
                </c:pt>
                <c:pt idx="44">
                  <c:v>280.76837831149453</c:v>
                </c:pt>
                <c:pt idx="45">
                  <c:v>284.6748334946808</c:v>
                </c:pt>
                <c:pt idx="46">
                  <c:v>288.6027158691665</c:v>
                </c:pt>
                <c:pt idx="47">
                  <c:v>292.54956282482863</c:v>
                </c:pt>
                <c:pt idx="48">
                  <c:v>296.51301246814967</c:v>
                </c:pt>
                <c:pt idx="49">
                  <c:v>300.49079801222831</c:v>
                </c:pt>
                <c:pt idx="50">
                  <c:v>304.48074240050181</c:v>
                </c:pt>
                <c:pt idx="51">
                  <c:v>308.48075316282029</c:v>
                </c:pt>
                <c:pt idx="52">
                  <c:v>312.48881749951522</c:v>
                </c:pt>
                <c:pt idx="53">
                  <c:v>316.50299758676414</c:v>
                </c:pt>
                <c:pt idx="54">
                  <c:v>320.52142609471287</c:v>
                </c:pt>
                <c:pt idx="55">
                  <c:v>324.54230190839013</c:v>
                </c:pt>
                <c:pt idx="56">
                  <c:v>328.56388604034044</c:v>
                </c:pt>
                <c:pt idx="57">
                  <c:v>332.58449772302606</c:v>
                </c:pt>
                <c:pt idx="58">
                  <c:v>336.60251066836327</c:v>
                </c:pt>
                <c:pt idx="59">
                  <c:v>340.61634948117762</c:v>
                </c:pt>
                <c:pt idx="60">
                  <c:v>344.62448621286944</c:v>
                </c:pt>
                <c:pt idx="61">
                  <c:v>348.6254370411034</c:v>
                </c:pt>
                <c:pt idx="62">
                  <c:v>352.61775906084739</c:v>
                </c:pt>
                <c:pt idx="63">
                  <c:v>356.60004717155391</c:v>
                </c:pt>
                <c:pt idx="64">
                  <c:v>360.57093104463826</c:v>
                </c:pt>
                <c:pt idx="65">
                  <c:v>364.52907215465234</c:v>
                </c:pt>
                <c:pt idx="66">
                  <c:v>368.47316085661481</c:v>
                </c:pt>
                <c:pt idx="67">
                  <c:v>372.4019134907951</c:v>
                </c:pt>
                <c:pt idx="68">
                  <c:v>376.31406949481209</c:v>
                </c:pt>
                <c:pt idx="69">
                  <c:v>380.20838850111704</c:v>
                </c:pt>
                <c:pt idx="70">
                  <c:v>384.08364739571516</c:v>
                </c:pt>
                <c:pt idx="71">
                  <c:v>387.93863731123423</c:v>
                </c:pt>
                <c:pt idx="72">
                  <c:v>391.77216052405339</c:v>
                </c:pt>
                <c:pt idx="73">
                  <c:v>395.58302722099711</c:v>
                </c:pt>
                <c:pt idx="74">
                  <c:v>399.37005209588682</c:v>
                </c:pt>
                <c:pt idx="75">
                  <c:v>403.13205072976575</c:v>
                </c:pt>
                <c:pt idx="76">
                  <c:v>406.86783570054536</c:v>
                </c:pt>
                <c:pt idx="77">
                  <c:v>410.57621235773104</c:v>
                </c:pt>
                <c:pt idx="78">
                  <c:v>414.25597418521221</c:v>
                </c:pt>
                <c:pt idx="79">
                  <c:v>417.90589765909795</c:v>
                </c:pt>
                <c:pt idx="80">
                  <c:v>421.52473648724879</c:v>
                </c:pt>
                <c:pt idx="81">
                  <c:v>425.11121509115333</c:v>
                </c:pt>
                <c:pt idx="82">
                  <c:v>428.66402115730034</c:v>
                </c:pt>
                <c:pt idx="83">
                  <c:v>432.18179704167812</c:v>
                </c:pt>
                <c:pt idx="84">
                  <c:v>435.66312975400365</c:v>
                </c:pt>
                <c:pt idx="85">
                  <c:v>439.10653917280854</c:v>
                </c:pt>
                <c:pt idx="86">
                  <c:v>442.51046404156483</c:v>
                </c:pt>
                <c:pt idx="87">
                  <c:v>445.87324515945255</c:v>
                </c:pt>
                <c:pt idx="88">
                  <c:v>449.1931049932449</c:v>
                </c:pt>
                <c:pt idx="89">
                  <c:v>452.4681226768443</c:v>
                </c:pt>
              </c:numCache>
            </c:numRef>
          </c:yVal>
          <c:smooth val="0"/>
          <c:extLst>
            <c:ext xmlns:c16="http://schemas.microsoft.com/office/drawing/2014/chart" uri="{C3380CC4-5D6E-409C-BE32-E72D297353CC}">
              <c16:uniqueId val="{00000000-00BC-4CB6-9C31-422C3C21F079}"/>
            </c:ext>
          </c:extLst>
        </c:ser>
        <c:ser>
          <c:idx val="4"/>
          <c:order val="5"/>
          <c:tx>
            <c:strRef>
              <c:f>Federberechnung!$R$22</c:f>
              <c:strCache>
                <c:ptCount val="1"/>
                <c:pt idx="0">
                  <c:v>Stufe 4 rot (Set 1206329)</c:v>
                </c:pt>
              </c:strCache>
            </c:strRef>
          </c:tx>
          <c:spPr>
            <a:ln w="19050" cap="rnd">
              <a:solidFill>
                <a:srgbClr val="C00000"/>
              </a:solidFill>
              <a:round/>
            </a:ln>
            <a:effectLst/>
          </c:spPr>
          <c:marker>
            <c:symbol val="none"/>
          </c:marker>
          <c:xVal>
            <c:numRef>
              <c:f>Federberechnung!$D$34:$D$123</c:f>
              <c:numCache>
                <c:formatCode>0.00</c:formatCode>
                <c:ptCount val="90"/>
                <c:pt idx="0">
                  <c:v>0.40433690077000822</c:v>
                </c:pt>
                <c:pt idx="1">
                  <c:v>0</c:v>
                </c:pt>
                <c:pt idx="2">
                  <c:v>-0.33840324848982289</c:v>
                </c:pt>
                <c:pt idx="3">
                  <c:v>-0.61025298387860949</c:v>
                </c:pt>
                <c:pt idx="4">
                  <c:v>-0.81507615299705594</c:v>
                </c:pt>
                <c:pt idx="5">
                  <c:v>-0.95254493519589545</c:v>
                </c:pt>
                <c:pt idx="6">
                  <c:v>-1.0224841478571927</c:v>
                </c:pt>
                <c:pt idx="7">
                  <c:v>-1.0248858695214025</c:v>
                </c:pt>
                <c:pt idx="8">
                  <c:v>-0.95992800474723783</c:v>
                </c:pt>
                <c:pt idx="9">
                  <c:v>-0.82799286373724645</c:v>
                </c:pt>
                <c:pt idx="10">
                  <c:v>-0.62968206735731236</c:v>
                </c:pt>
                <c:pt idx="11">
                  <c:v>-0.36582500368183618</c:v>
                </c:pt>
                <c:pt idx="12">
                  <c:v>-3.7479321802979471E-2</c:v>
                </c:pt>
                <c:pt idx="13">
                  <c:v>0.35407677964871409</c:v>
                </c:pt>
                <c:pt idx="14">
                  <c:v>0.80735967087299521</c:v>
                </c:pt>
                <c:pt idx="15">
                  <c:v>1.3207013286595828</c:v>
                </c:pt>
                <c:pt idx="16">
                  <c:v>1.8922744809020933</c:v>
                </c:pt>
                <c:pt idx="17">
                  <c:v>2.5201200237942678</c:v>
                </c:pt>
                <c:pt idx="18">
                  <c:v>3.2021750673005522</c:v>
                </c:pt>
                <c:pt idx="19">
                  <c:v>3.9363002713723709</c:v>
                </c:pt>
                <c:pt idx="20">
                  <c:v>4.7203054823613995</c:v>
                </c:pt>
                <c:pt idx="21">
                  <c:v>5.5519730124706834</c:v>
                </c:pt>
                <c:pt idx="22">
                  <c:v>6.4290781936790191</c:v>
                </c:pt>
                <c:pt idx="23">
                  <c:v>7.3494070679725398</c:v>
                </c:pt>
                <c:pt idx="24">
                  <c:v>8.3107712466806944</c:v>
                </c:pt>
                <c:pt idx="25">
                  <c:v>9.3110200891084851</c:v>
                </c:pt>
                <c:pt idx="26">
                  <c:v>10.348050423643937</c:v>
                </c:pt>
                <c:pt idx="27">
                  <c:v>11.419814073026588</c:v>
                </c:pt>
                <c:pt idx="28">
                  <c:v>12.524323458713514</c:v>
                </c:pt>
                <c:pt idx="29">
                  <c:v>13.659655555101196</c:v>
                </c:pt>
                <c:pt idx="30">
                  <c:v>14.823954448989802</c:v>
                </c:pt>
                <c:pt idx="31">
                  <c:v>16.015432737808233</c:v>
                </c:pt>
                <c:pt idx="32">
                  <c:v>17.23237197515401</c:v>
                </c:pt>
                <c:pt idx="33">
                  <c:v>18.473122346468767</c:v>
                </c:pt>
                <c:pt idx="34">
                  <c:v>19.736101732686578</c:v>
                </c:pt>
                <c:pt idx="35">
                  <c:v>21.019794296376869</c:v>
                </c:pt>
                <c:pt idx="36">
                  <c:v>22.322748703740295</c:v>
                </c:pt>
                <c:pt idx="37">
                  <c:v>23.643576077008831</c:v>
                </c:pt>
                <c:pt idx="38">
                  <c:v>24.980947755350215</c:v>
                </c:pt>
                <c:pt idx="39">
                  <c:v>26.333592928175008</c:v>
                </c:pt>
                <c:pt idx="40">
                  <c:v>27.700296192610548</c:v>
                </c:pt>
                <c:pt idx="41">
                  <c:v>29.079895076634639</c:v>
                </c:pt>
                <c:pt idx="42">
                  <c:v>30.47127756072765</c:v>
                </c:pt>
                <c:pt idx="43">
                  <c:v>31.873379623700117</c:v>
                </c:pt>
                <c:pt idx="44">
                  <c:v>33.285182832377771</c:v>
                </c:pt>
                <c:pt idx="45">
                  <c:v>34.705711989900053</c:v>
                </c:pt>
                <c:pt idx="46">
                  <c:v>36.134032853349396</c:v>
                </c:pt>
                <c:pt idx="47">
                  <c:v>37.569249928135619</c:v>
                </c:pt>
                <c:pt idx="48">
                  <c:v>39.010504343888741</c:v>
                </c:pt>
                <c:pt idx="49">
                  <c:v>40.45697181446279</c:v>
                </c:pt>
                <c:pt idx="50">
                  <c:v>41.907860682925879</c:v>
                </c:pt>
                <c:pt idx="51">
                  <c:v>43.362410051041678</c:v>
                </c:pt>
                <c:pt idx="52">
                  <c:v>44.819887991658021</c:v>
                </c:pt>
                <c:pt idx="53">
                  <c:v>46.279589841566718</c:v>
                </c:pt>
                <c:pt idx="54">
                  <c:v>47.740836571729893</c:v>
                </c:pt>
                <c:pt idx="55">
                  <c:v>49.202973231248897</c:v>
                </c:pt>
                <c:pt idx="56">
                  <c:v>50.665367461049001</c:v>
                </c:pt>
                <c:pt idx="57">
                  <c:v>52.127408072934699</c:v>
                </c:pt>
                <c:pt idx="58">
                  <c:v>53.588503689420961</c:v>
                </c:pt>
                <c:pt idx="59">
                  <c:v>55.048081439535245</c:v>
                </c:pt>
                <c:pt idx="60">
                  <c:v>56.505585705605021</c:v>
                </c:pt>
                <c:pt idx="61">
                  <c:v>57.960476915871915</c:v>
                </c:pt>
                <c:pt idx="62">
                  <c:v>59.412230377596998</c:v>
                </c:pt>
                <c:pt idx="63">
                  <c:v>60.860335145126648</c:v>
                </c:pt>
                <c:pt idx="64">
                  <c:v>62.304292917157312</c:v>
                </c:pt>
                <c:pt idx="65">
                  <c:v>63.74361695716243</c:v>
                </c:pt>
                <c:pt idx="66">
                  <c:v>65.177831030603329</c:v>
                </c:pt>
                <c:pt idx="67">
                  <c:v>66.606468352123443</c:v>
                </c:pt>
                <c:pt idx="68">
                  <c:v>68.02907053540234</c:v>
                </c:pt>
                <c:pt idx="69">
                  <c:v>69.445186537695037</c:v>
                </c:pt>
                <c:pt idx="70">
                  <c:v>70.854371590276173</c:v>
                </c:pt>
                <c:pt idx="71">
                  <c:v>72.256186105010386</c:v>
                </c:pt>
                <c:pt idx="72">
                  <c:v>73.650194546035536</c:v>
                </c:pt>
                <c:pt idx="73">
                  <c:v>75.035964254015084</c:v>
                </c:pt>
                <c:pt idx="74">
                  <c:v>76.413064208520424</c:v>
                </c:pt>
                <c:pt idx="75">
                  <c:v>77.781063711749127</c:v>
                </c:pt>
                <c:pt idx="76">
                  <c:v>79.139530973850796</c:v>
                </c:pt>
                <c:pt idx="77">
                  <c:v>80.488031576463769</c:v>
                </c:pt>
                <c:pt idx="78">
                  <c:v>81.826126786456925</c:v>
                </c:pt>
                <c:pt idx="79">
                  <c:v>83.153371686051756</c:v>
                </c:pt>
                <c:pt idx="80">
                  <c:v>84.46931307810658</c:v>
                </c:pt>
                <c:pt idx="81">
                  <c:v>85.773487115890049</c:v>
                </c:pt>
                <c:pt idx="82">
                  <c:v>87.06541659448898</c:v>
                </c:pt>
                <c:pt idx="83">
                  <c:v>88.344607825171806</c:v>
                </c:pt>
                <c:pt idx="84">
                  <c:v>89.610546993290171</c:v>
                </c:pt>
                <c:pt idx="85">
                  <c:v>90.862695872855596</c:v>
                </c:pt>
                <c:pt idx="86">
                  <c:v>92.100486734221519</c:v>
                </c:pt>
                <c:pt idx="87">
                  <c:v>93.323316231635232</c:v>
                </c:pt>
                <c:pt idx="88">
                  <c:v>94.530537989377905</c:v>
                </c:pt>
                <c:pt idx="89">
                  <c:v>95.721453510686786</c:v>
                </c:pt>
              </c:numCache>
            </c:numRef>
          </c:xVal>
          <c:yVal>
            <c:numRef>
              <c:f>Federberechnung!$Q$34:$Q$123</c:f>
              <c:numCache>
                <c:formatCode>0.00</c:formatCode>
                <c:ptCount val="90"/>
                <c:pt idx="0">
                  <c:v>166.46978094598106</c:v>
                </c:pt>
                <c:pt idx="1">
                  <c:v>165.13951254244773</c:v>
                </c:pt>
                <c:pt idx="2">
                  <c:v>164.02616585491623</c:v>
                </c:pt>
                <c:pt idx="3">
                  <c:v>163.13178022548712</c:v>
                </c:pt>
                <c:pt idx="4">
                  <c:v>162.45791199908743</c:v>
                </c:pt>
                <c:pt idx="5">
                  <c:v>162.00563970565324</c:v>
                </c:pt>
                <c:pt idx="6">
                  <c:v>161.77553969599757</c:v>
                </c:pt>
                <c:pt idx="7">
                  <c:v>161.76763803172233</c:v>
                </c:pt>
                <c:pt idx="8">
                  <c:v>161.98134940682931</c:v>
                </c:pt>
                <c:pt idx="9">
                  <c:v>162.41541602075219</c:v>
                </c:pt>
                <c:pt idx="10">
                  <c:v>163.06785854084217</c:v>
                </c:pt>
                <c:pt idx="11">
                  <c:v>163.93594828033449</c:v>
                </c:pt>
                <c:pt idx="12">
                  <c:v>165.01620557371592</c:v>
                </c:pt>
                <c:pt idx="13">
                  <c:v>166.304425147492</c:v>
                </c:pt>
                <c:pt idx="14">
                  <c:v>167.79572585961989</c:v>
                </c:pt>
                <c:pt idx="15">
                  <c:v>169.48461991373776</c:v>
                </c:pt>
                <c:pt idx="16">
                  <c:v>171.36509558461563</c:v>
                </c:pt>
                <c:pt idx="17">
                  <c:v>173.43070742073087</c:v>
                </c:pt>
                <c:pt idx="18">
                  <c:v>175.67466851386655</c:v>
                </c:pt>
                <c:pt idx="19">
                  <c:v>178.08994043526283</c:v>
                </c:pt>
                <c:pt idx="20">
                  <c:v>180.66931757941674</c:v>
                </c:pt>
                <c:pt idx="21">
                  <c:v>183.4055037534763</c:v>
                </c:pt>
                <c:pt idx="22">
                  <c:v>186.2911797996517</c:v>
                </c:pt>
                <c:pt idx="23">
                  <c:v>189.31906179607739</c:v>
                </c:pt>
                <c:pt idx="24">
                  <c:v>192.48194994402721</c:v>
                </c:pt>
                <c:pt idx="25">
                  <c:v>195.77276863561465</c:v>
                </c:pt>
                <c:pt idx="26">
                  <c:v>199.18459843623629</c:v>
                </c:pt>
                <c:pt idx="27">
                  <c:v>202.71070084270519</c:v>
                </c:pt>
                <c:pt idx="28">
                  <c:v>206.34453672161519</c:v>
                </c:pt>
                <c:pt idx="29">
                  <c:v>210.07977931873066</c:v>
                </c:pt>
                <c:pt idx="30">
                  <c:v>213.91032267962419</c:v>
                </c:pt>
                <c:pt idx="31">
                  <c:v>217.83028624983683</c:v>
                </c:pt>
                <c:pt idx="32">
                  <c:v>221.83401634070441</c:v>
                </c:pt>
                <c:pt idx="33">
                  <c:v>225.91608506232998</c:v>
                </c:pt>
                <c:pt idx="34">
                  <c:v>230.07128724298656</c:v>
                </c:pt>
                <c:pt idx="35">
                  <c:v>234.29463577752762</c:v>
                </c:pt>
                <c:pt idx="36">
                  <c:v>238.58135577775329</c:v>
                </c:pt>
                <c:pt idx="37">
                  <c:v>242.92687783580681</c:v>
                </c:pt>
                <c:pt idx="38">
                  <c:v>247.32683065754992</c:v>
                </c:pt>
                <c:pt idx="39">
                  <c:v>251.77703327614353</c:v>
                </c:pt>
                <c:pt idx="40">
                  <c:v>256.27348701613641</c:v>
                </c:pt>
                <c:pt idx="41">
                  <c:v>260.8123673445757</c:v>
                </c:pt>
                <c:pt idx="42">
                  <c:v>265.39001571724168</c:v>
                </c:pt>
                <c:pt idx="43">
                  <c:v>270.0029315044211</c:v>
                </c:pt>
                <c:pt idx="44">
                  <c:v>274.64776406097059</c:v>
                </c:pt>
                <c:pt idx="45">
                  <c:v>279.3213049892189</c:v>
                </c:pt>
                <c:pt idx="46">
                  <c:v>284.02048062996727</c:v>
                </c:pt>
                <c:pt idx="47">
                  <c:v>288.74234480601393</c:v>
                </c:pt>
                <c:pt idx="48">
                  <c:v>293.48407183384165</c:v>
                </c:pt>
                <c:pt idx="49">
                  <c:v>298.2429498120303</c:v>
                </c:pt>
                <c:pt idx="50">
                  <c:v>303.01637418927385</c:v>
                </c:pt>
                <c:pt idx="51">
                  <c:v>307.80184161037482</c:v>
                </c:pt>
                <c:pt idx="52">
                  <c:v>312.59694403500259</c:v>
                </c:pt>
                <c:pt idx="53">
                  <c:v>317.39936312120221</c:v>
                </c:pt>
                <c:pt idx="54">
                  <c:v>322.20686486343908</c:v>
                </c:pt>
                <c:pt idx="55">
                  <c:v>327.01729447325658</c:v>
                </c:pt>
                <c:pt idx="56">
                  <c:v>331.82857148929895</c:v>
                </c:pt>
                <c:pt idx="57">
                  <c:v>336.63868510240286</c:v>
                </c:pt>
                <c:pt idx="58">
                  <c:v>341.44568968064266</c:v>
                </c:pt>
                <c:pt idx="59">
                  <c:v>346.24770047851871</c:v>
                </c:pt>
                <c:pt idx="60">
                  <c:v>351.04288951388827</c:v>
                </c:pt>
                <c:pt idx="61">
                  <c:v>355.82948159566632</c:v>
                </c:pt>
                <c:pt idx="62">
                  <c:v>360.60575048474186</c:v>
                </c:pt>
                <c:pt idx="63">
                  <c:v>365.37001516991438</c:v>
                </c:pt>
                <c:pt idx="64">
                  <c:v>370.1206362398953</c:v>
                </c:pt>
                <c:pt idx="65">
                  <c:v>374.85601233151215</c:v>
                </c:pt>
                <c:pt idx="66">
                  <c:v>379.57457663313266</c:v>
                </c:pt>
                <c:pt idx="67">
                  <c:v>384.27479342093386</c:v>
                </c:pt>
                <c:pt idx="68">
                  <c:v>388.95515460392141</c:v>
                </c:pt>
                <c:pt idx="69">
                  <c:v>393.61417625146441</c:v>
                </c:pt>
                <c:pt idx="70">
                  <c:v>398.25039507445638</c:v>
                </c:pt>
                <c:pt idx="71">
                  <c:v>402.86236482793191</c:v>
                </c:pt>
                <c:pt idx="72">
                  <c:v>407.44865259890469</c:v>
                </c:pt>
                <c:pt idx="73">
                  <c:v>412.00783493815737</c:v>
                </c:pt>
                <c:pt idx="74">
                  <c:v>416.53849378847997</c:v>
                </c:pt>
                <c:pt idx="75">
                  <c:v>421.03921215410236</c:v>
                </c:pt>
                <c:pt idx="76">
                  <c:v>425.50856944641686</c:v>
                </c:pt>
                <c:pt idx="77">
                  <c:v>429.94513642901353</c:v>
                </c:pt>
                <c:pt idx="78">
                  <c:v>434.34746966989104</c:v>
                </c:pt>
                <c:pt idx="79">
                  <c:v>438.71410538955803</c:v>
                </c:pt>
                <c:pt idx="80">
                  <c:v>443.04355256941841</c:v>
                </c:pt>
                <c:pt idx="81">
                  <c:v>447.334285153726</c:v>
                </c:pt>
                <c:pt idx="82">
                  <c:v>451.58473313831649</c:v>
                </c:pt>
                <c:pt idx="83">
                  <c:v>455.79327228726299</c:v>
                </c:pt>
                <c:pt idx="84">
                  <c:v>459.95821215037239</c:v>
                </c:pt>
                <c:pt idx="85">
                  <c:v>464.07778196414267</c:v>
                </c:pt>
                <c:pt idx="86">
                  <c:v>468.15011389803652</c:v>
                </c:pt>
                <c:pt idx="87">
                  <c:v>472.17322294452765</c:v>
                </c:pt>
                <c:pt idx="88">
                  <c:v>476.14498252750104</c:v>
                </c:pt>
                <c:pt idx="89">
                  <c:v>480.06309459260729</c:v>
                </c:pt>
              </c:numCache>
            </c:numRef>
          </c:yVal>
          <c:smooth val="0"/>
          <c:extLst>
            <c:ext xmlns:c16="http://schemas.microsoft.com/office/drawing/2014/chart" uri="{C3380CC4-5D6E-409C-BE32-E72D297353CC}">
              <c16:uniqueId val="{00000000-3DF2-42AB-8F5F-B275C50CFDF3}"/>
            </c:ext>
          </c:extLst>
        </c:ser>
        <c:dLbls>
          <c:showLegendKey val="0"/>
          <c:showVal val="0"/>
          <c:showCatName val="0"/>
          <c:showSerName val="0"/>
          <c:showPercent val="0"/>
          <c:showBubbleSize val="0"/>
        </c:dLbls>
        <c:axId val="1192494783"/>
        <c:axId val="1192488543"/>
      </c:scatterChart>
      <c:valAx>
        <c:axId val="1192494783"/>
        <c:scaling>
          <c:orientation val="minMax"/>
          <c:max val="1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Federweg [mm]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92488543"/>
        <c:crosses val="autoZero"/>
        <c:crossBetween val="midCat"/>
      </c:valAx>
      <c:valAx>
        <c:axId val="1192488543"/>
        <c:scaling>
          <c:orientation val="minMax"/>
          <c:max val="7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Kraft [N]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92494783"/>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Mindestabstand unten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spPr>
            <a:ln w="28575" cap="rnd">
              <a:solidFill>
                <a:schemeClr val="accent1"/>
              </a:solidFill>
              <a:round/>
            </a:ln>
            <a:effectLst/>
          </c:spPr>
          <c:marker>
            <c:symbol val="none"/>
          </c:marker>
          <c:cat>
            <c:numRef>
              <c:f>Kollisionen!$A$63:$A$241</c:f>
              <c:numCache>
                <c:formatCode>0.0</c:formatCode>
                <c:ptCount val="179"/>
                <c:pt idx="0">
                  <c:v>-1</c:v>
                </c:pt>
                <c:pt idx="1">
                  <c:v>-0.5</c:v>
                </c:pt>
                <c:pt idx="2">
                  <c:v>0</c:v>
                </c:pt>
                <c:pt idx="3">
                  <c:v>0.5</c:v>
                </c:pt>
                <c:pt idx="4">
                  <c:v>1</c:v>
                </c:pt>
                <c:pt idx="5">
                  <c:v>1.5</c:v>
                </c:pt>
                <c:pt idx="6">
                  <c:v>2</c:v>
                </c:pt>
                <c:pt idx="7">
                  <c:v>2.5</c:v>
                </c:pt>
                <c:pt idx="8">
                  <c:v>3</c:v>
                </c:pt>
                <c:pt idx="9">
                  <c:v>3.5</c:v>
                </c:pt>
                <c:pt idx="10">
                  <c:v>4</c:v>
                </c:pt>
                <c:pt idx="11">
                  <c:v>4.5</c:v>
                </c:pt>
                <c:pt idx="12">
                  <c:v>5</c:v>
                </c:pt>
                <c:pt idx="13">
                  <c:v>5.5</c:v>
                </c:pt>
                <c:pt idx="14">
                  <c:v>6</c:v>
                </c:pt>
                <c:pt idx="15">
                  <c:v>6.5</c:v>
                </c:pt>
                <c:pt idx="16">
                  <c:v>7</c:v>
                </c:pt>
                <c:pt idx="17">
                  <c:v>7.5</c:v>
                </c:pt>
                <c:pt idx="18">
                  <c:v>8</c:v>
                </c:pt>
                <c:pt idx="19">
                  <c:v>8.5</c:v>
                </c:pt>
                <c:pt idx="20">
                  <c:v>9</c:v>
                </c:pt>
                <c:pt idx="21">
                  <c:v>9.5</c:v>
                </c:pt>
                <c:pt idx="22">
                  <c:v>10</c:v>
                </c:pt>
                <c:pt idx="23">
                  <c:v>10.5</c:v>
                </c:pt>
                <c:pt idx="24">
                  <c:v>11</c:v>
                </c:pt>
                <c:pt idx="25">
                  <c:v>11.5</c:v>
                </c:pt>
                <c:pt idx="26">
                  <c:v>12</c:v>
                </c:pt>
                <c:pt idx="27">
                  <c:v>12.5</c:v>
                </c:pt>
                <c:pt idx="28">
                  <c:v>13</c:v>
                </c:pt>
                <c:pt idx="29">
                  <c:v>13.5</c:v>
                </c:pt>
                <c:pt idx="30">
                  <c:v>14</c:v>
                </c:pt>
                <c:pt idx="31">
                  <c:v>14.5</c:v>
                </c:pt>
                <c:pt idx="32">
                  <c:v>15</c:v>
                </c:pt>
                <c:pt idx="33">
                  <c:v>15.5</c:v>
                </c:pt>
                <c:pt idx="34">
                  <c:v>16</c:v>
                </c:pt>
                <c:pt idx="35">
                  <c:v>16.5</c:v>
                </c:pt>
                <c:pt idx="36">
                  <c:v>17</c:v>
                </c:pt>
                <c:pt idx="37">
                  <c:v>17.5</c:v>
                </c:pt>
                <c:pt idx="38">
                  <c:v>18</c:v>
                </c:pt>
                <c:pt idx="39">
                  <c:v>18.5</c:v>
                </c:pt>
                <c:pt idx="40">
                  <c:v>19</c:v>
                </c:pt>
                <c:pt idx="41">
                  <c:v>19.5</c:v>
                </c:pt>
                <c:pt idx="42">
                  <c:v>20</c:v>
                </c:pt>
                <c:pt idx="43">
                  <c:v>20.5</c:v>
                </c:pt>
                <c:pt idx="44">
                  <c:v>21</c:v>
                </c:pt>
                <c:pt idx="45">
                  <c:v>21.5</c:v>
                </c:pt>
                <c:pt idx="46">
                  <c:v>22</c:v>
                </c:pt>
                <c:pt idx="47">
                  <c:v>22.5</c:v>
                </c:pt>
                <c:pt idx="48">
                  <c:v>23</c:v>
                </c:pt>
                <c:pt idx="49">
                  <c:v>23.5</c:v>
                </c:pt>
                <c:pt idx="50">
                  <c:v>24</c:v>
                </c:pt>
                <c:pt idx="51">
                  <c:v>24.5</c:v>
                </c:pt>
                <c:pt idx="52">
                  <c:v>25</c:v>
                </c:pt>
                <c:pt idx="53">
                  <c:v>25.5</c:v>
                </c:pt>
                <c:pt idx="54">
                  <c:v>26</c:v>
                </c:pt>
                <c:pt idx="55">
                  <c:v>26.5</c:v>
                </c:pt>
                <c:pt idx="56">
                  <c:v>27</c:v>
                </c:pt>
                <c:pt idx="57">
                  <c:v>27.5</c:v>
                </c:pt>
                <c:pt idx="58">
                  <c:v>28</c:v>
                </c:pt>
                <c:pt idx="59">
                  <c:v>28.5</c:v>
                </c:pt>
                <c:pt idx="60">
                  <c:v>29</c:v>
                </c:pt>
                <c:pt idx="61">
                  <c:v>29.5</c:v>
                </c:pt>
                <c:pt idx="62">
                  <c:v>30</c:v>
                </c:pt>
                <c:pt idx="63">
                  <c:v>30.5</c:v>
                </c:pt>
                <c:pt idx="64">
                  <c:v>31</c:v>
                </c:pt>
                <c:pt idx="65">
                  <c:v>31.5</c:v>
                </c:pt>
                <c:pt idx="66">
                  <c:v>32</c:v>
                </c:pt>
                <c:pt idx="67">
                  <c:v>32.5</c:v>
                </c:pt>
                <c:pt idx="68">
                  <c:v>33</c:v>
                </c:pt>
                <c:pt idx="69">
                  <c:v>33.5</c:v>
                </c:pt>
                <c:pt idx="70">
                  <c:v>34</c:v>
                </c:pt>
                <c:pt idx="71">
                  <c:v>34.5</c:v>
                </c:pt>
                <c:pt idx="72">
                  <c:v>35</c:v>
                </c:pt>
                <c:pt idx="73">
                  <c:v>35.5</c:v>
                </c:pt>
                <c:pt idx="74">
                  <c:v>36</c:v>
                </c:pt>
                <c:pt idx="75">
                  <c:v>36.5</c:v>
                </c:pt>
                <c:pt idx="76">
                  <c:v>37</c:v>
                </c:pt>
                <c:pt idx="77">
                  <c:v>37.5</c:v>
                </c:pt>
                <c:pt idx="78">
                  <c:v>38</c:v>
                </c:pt>
                <c:pt idx="79">
                  <c:v>38.5</c:v>
                </c:pt>
                <c:pt idx="80">
                  <c:v>39</c:v>
                </c:pt>
                <c:pt idx="81">
                  <c:v>39.5</c:v>
                </c:pt>
                <c:pt idx="82">
                  <c:v>40</c:v>
                </c:pt>
                <c:pt idx="83">
                  <c:v>40.5</c:v>
                </c:pt>
                <c:pt idx="84">
                  <c:v>41</c:v>
                </c:pt>
                <c:pt idx="85">
                  <c:v>41.5</c:v>
                </c:pt>
                <c:pt idx="86">
                  <c:v>42</c:v>
                </c:pt>
                <c:pt idx="87">
                  <c:v>42.5</c:v>
                </c:pt>
                <c:pt idx="88">
                  <c:v>43</c:v>
                </c:pt>
                <c:pt idx="89">
                  <c:v>43.5</c:v>
                </c:pt>
                <c:pt idx="90">
                  <c:v>44</c:v>
                </c:pt>
                <c:pt idx="91">
                  <c:v>44.5</c:v>
                </c:pt>
                <c:pt idx="92">
                  <c:v>45</c:v>
                </c:pt>
                <c:pt idx="93">
                  <c:v>45.5</c:v>
                </c:pt>
                <c:pt idx="94">
                  <c:v>46</c:v>
                </c:pt>
                <c:pt idx="95">
                  <c:v>46.5</c:v>
                </c:pt>
                <c:pt idx="96">
                  <c:v>47</c:v>
                </c:pt>
                <c:pt idx="97">
                  <c:v>47.5</c:v>
                </c:pt>
                <c:pt idx="98">
                  <c:v>48</c:v>
                </c:pt>
                <c:pt idx="99">
                  <c:v>48.5</c:v>
                </c:pt>
                <c:pt idx="100">
                  <c:v>49</c:v>
                </c:pt>
                <c:pt idx="101">
                  <c:v>49.5</c:v>
                </c:pt>
                <c:pt idx="102">
                  <c:v>50</c:v>
                </c:pt>
                <c:pt idx="103">
                  <c:v>50.5</c:v>
                </c:pt>
                <c:pt idx="104">
                  <c:v>51</c:v>
                </c:pt>
                <c:pt idx="105">
                  <c:v>51.5</c:v>
                </c:pt>
                <c:pt idx="106">
                  <c:v>52</c:v>
                </c:pt>
                <c:pt idx="107">
                  <c:v>52.5</c:v>
                </c:pt>
                <c:pt idx="108">
                  <c:v>53</c:v>
                </c:pt>
                <c:pt idx="109">
                  <c:v>53.5</c:v>
                </c:pt>
                <c:pt idx="110">
                  <c:v>54</c:v>
                </c:pt>
                <c:pt idx="111">
                  <c:v>54.5</c:v>
                </c:pt>
                <c:pt idx="112">
                  <c:v>55</c:v>
                </c:pt>
                <c:pt idx="113">
                  <c:v>55.5</c:v>
                </c:pt>
                <c:pt idx="114">
                  <c:v>56</c:v>
                </c:pt>
                <c:pt idx="115">
                  <c:v>56.5</c:v>
                </c:pt>
                <c:pt idx="116">
                  <c:v>57</c:v>
                </c:pt>
                <c:pt idx="117">
                  <c:v>57.5</c:v>
                </c:pt>
                <c:pt idx="118">
                  <c:v>58</c:v>
                </c:pt>
                <c:pt idx="119">
                  <c:v>58.5</c:v>
                </c:pt>
                <c:pt idx="120">
                  <c:v>59</c:v>
                </c:pt>
                <c:pt idx="121">
                  <c:v>59.5</c:v>
                </c:pt>
                <c:pt idx="122">
                  <c:v>60</c:v>
                </c:pt>
                <c:pt idx="123">
                  <c:v>60.5</c:v>
                </c:pt>
                <c:pt idx="124">
                  <c:v>61</c:v>
                </c:pt>
                <c:pt idx="125">
                  <c:v>61.5</c:v>
                </c:pt>
                <c:pt idx="126">
                  <c:v>62</c:v>
                </c:pt>
                <c:pt idx="127">
                  <c:v>62.5</c:v>
                </c:pt>
                <c:pt idx="128">
                  <c:v>63</c:v>
                </c:pt>
                <c:pt idx="129">
                  <c:v>63.5</c:v>
                </c:pt>
                <c:pt idx="130">
                  <c:v>64</c:v>
                </c:pt>
                <c:pt idx="131">
                  <c:v>64.5</c:v>
                </c:pt>
                <c:pt idx="132">
                  <c:v>65</c:v>
                </c:pt>
                <c:pt idx="133">
                  <c:v>65.5</c:v>
                </c:pt>
                <c:pt idx="134">
                  <c:v>66</c:v>
                </c:pt>
                <c:pt idx="135">
                  <c:v>66.5</c:v>
                </c:pt>
                <c:pt idx="136">
                  <c:v>67</c:v>
                </c:pt>
                <c:pt idx="137">
                  <c:v>67.498999999999995</c:v>
                </c:pt>
                <c:pt idx="138">
                  <c:v>67.998999999999995</c:v>
                </c:pt>
                <c:pt idx="139">
                  <c:v>68.498999999999995</c:v>
                </c:pt>
                <c:pt idx="140">
                  <c:v>68.998999999999995</c:v>
                </c:pt>
                <c:pt idx="141">
                  <c:v>69.498999999999995</c:v>
                </c:pt>
                <c:pt idx="142">
                  <c:v>69.998999999999995</c:v>
                </c:pt>
                <c:pt idx="143">
                  <c:v>70.498999999999995</c:v>
                </c:pt>
                <c:pt idx="144">
                  <c:v>70.998999999999995</c:v>
                </c:pt>
                <c:pt idx="145">
                  <c:v>71.498999999999995</c:v>
                </c:pt>
                <c:pt idx="146">
                  <c:v>71.998999999999995</c:v>
                </c:pt>
                <c:pt idx="147">
                  <c:v>72.498999999999995</c:v>
                </c:pt>
                <c:pt idx="148">
                  <c:v>72.998999999999995</c:v>
                </c:pt>
                <c:pt idx="149">
                  <c:v>73.498999999999995</c:v>
                </c:pt>
                <c:pt idx="150">
                  <c:v>73.998999999999995</c:v>
                </c:pt>
                <c:pt idx="151">
                  <c:v>74.498999999999995</c:v>
                </c:pt>
                <c:pt idx="152">
                  <c:v>74.998999999999995</c:v>
                </c:pt>
                <c:pt idx="153">
                  <c:v>75.498999999999995</c:v>
                </c:pt>
                <c:pt idx="154">
                  <c:v>75.998999999999995</c:v>
                </c:pt>
                <c:pt idx="155">
                  <c:v>76.498999999999995</c:v>
                </c:pt>
                <c:pt idx="156">
                  <c:v>76.998999999999995</c:v>
                </c:pt>
                <c:pt idx="157">
                  <c:v>77.498999999999995</c:v>
                </c:pt>
                <c:pt idx="158">
                  <c:v>77.998999999999995</c:v>
                </c:pt>
                <c:pt idx="159">
                  <c:v>78.498999999999995</c:v>
                </c:pt>
                <c:pt idx="160">
                  <c:v>78.998999999999995</c:v>
                </c:pt>
                <c:pt idx="161">
                  <c:v>79.498999999999995</c:v>
                </c:pt>
                <c:pt idx="162">
                  <c:v>79.998999999999995</c:v>
                </c:pt>
                <c:pt idx="163">
                  <c:v>80.498999999999995</c:v>
                </c:pt>
                <c:pt idx="164">
                  <c:v>80.998999999999995</c:v>
                </c:pt>
                <c:pt idx="165">
                  <c:v>81.498999999999995</c:v>
                </c:pt>
                <c:pt idx="166">
                  <c:v>81.998999999999995</c:v>
                </c:pt>
                <c:pt idx="167">
                  <c:v>82.498999999999995</c:v>
                </c:pt>
                <c:pt idx="168">
                  <c:v>82.998999999999995</c:v>
                </c:pt>
                <c:pt idx="169">
                  <c:v>83.498999999999995</c:v>
                </c:pt>
                <c:pt idx="170">
                  <c:v>83.998999999999995</c:v>
                </c:pt>
                <c:pt idx="171">
                  <c:v>84.498999999999995</c:v>
                </c:pt>
                <c:pt idx="172">
                  <c:v>84.998999999999995</c:v>
                </c:pt>
                <c:pt idx="173">
                  <c:v>85.498999999999995</c:v>
                </c:pt>
                <c:pt idx="174">
                  <c:v>85.998999999999995</c:v>
                </c:pt>
                <c:pt idx="175">
                  <c:v>86.498999999999995</c:v>
                </c:pt>
                <c:pt idx="176">
                  <c:v>86.998999999999995</c:v>
                </c:pt>
                <c:pt idx="177">
                  <c:v>87.498999999999995</c:v>
                </c:pt>
                <c:pt idx="178">
                  <c:v>87.998999999999995</c:v>
                </c:pt>
              </c:numCache>
            </c:numRef>
          </c:cat>
          <c:val>
            <c:numRef>
              <c:f>Kollisionen!$AC$63:$AC$241</c:f>
              <c:numCache>
                <c:formatCode>0.00</c:formatCode>
                <c:ptCount val="179"/>
                <c:pt idx="0">
                  <c:v>10.698152571110395</c:v>
                </c:pt>
                <c:pt idx="1">
                  <c:v>10.356500058968003</c:v>
                </c:pt>
                <c:pt idx="2">
                  <c:v>10.001915516498222</c:v>
                </c:pt>
                <c:pt idx="3">
                  <c:v>9.6330499516432386</c:v>
                </c:pt>
                <c:pt idx="4">
                  <c:v>9.2486349422750216</c:v>
                </c:pt>
                <c:pt idx="5">
                  <c:v>8.8474970767303276</c:v>
                </c:pt>
                <c:pt idx="6">
                  <c:v>8.4285706307608503</c:v>
                </c:pt>
                <c:pt idx="7">
                  <c:v>7.9909081764962293</c:v>
                </c:pt>
                <c:pt idx="8">
                  <c:v>7.5336888951417391</c:v>
                </c:pt>
                <c:pt idx="9">
                  <c:v>7.0562244497712667</c:v>
                </c:pt>
                <c:pt idx="10">
                  <c:v>6.5579623626980919</c:v>
                </c:pt>
                <c:pt idx="11">
                  <c:v>6.0384869284405749</c:v>
                </c:pt>
                <c:pt idx="12">
                  <c:v>5.4975177735628593</c:v>
                </c:pt>
                <c:pt idx="13">
                  <c:v>4.9349062447209722</c:v>
                </c:pt>
                <c:pt idx="14">
                  <c:v>4.3506298631352376</c:v>
                </c:pt>
                <c:pt idx="15">
                  <c:v>3.7447851256359108</c:v>
                </c:pt>
                <c:pt idx="16">
                  <c:v>3.1175789587333753</c:v>
                </c:pt>
                <c:pt idx="17">
                  <c:v>2.4693191432641761</c:v>
                </c:pt>
                <c:pt idx="18">
                  <c:v>1.8004040243585653</c:v>
                </c:pt>
                <c:pt idx="19">
                  <c:v>1.1113118067415648</c:v>
                </c:pt>
                <c:pt idx="20">
                  <c:v>0.40258971110537978</c:v>
                </c:pt>
                <c:pt idx="21">
                  <c:v>-45.656112780835102</c:v>
                </c:pt>
                <c:pt idx="22">
                  <c:v>-45.219530265799918</c:v>
                </c:pt>
                <c:pt idx="23">
                  <c:v>-44.785264474642815</c:v>
                </c:pt>
                <c:pt idx="24">
                  <c:v>-44.35389762311334</c:v>
                </c:pt>
                <c:pt idx="25">
                  <c:v>-43.92592492482359</c:v>
                </c:pt>
                <c:pt idx="26">
                  <c:v>-43.50175866482482</c:v>
                </c:pt>
                <c:pt idx="27">
                  <c:v>-43.081732832742603</c:v>
                </c:pt>
                <c:pt idx="28">
                  <c:v>-42.66610815721306</c:v>
                </c:pt>
                <c:pt idx="29">
                  <c:v>-42.255077399171356</c:v>
                </c:pt>
                <c:pt idx="30">
                  <c:v>-41.848770778767232</c:v>
                </c:pt>
                <c:pt idx="31">
                  <c:v>-41.447261428399884</c:v>
                </c:pt>
                <c:pt idx="32">
                  <c:v>-41.050570781830785</c:v>
                </c:pt>
                <c:pt idx="33">
                  <c:v>-40.658673825985105</c:v>
                </c:pt>
                <c:pt idx="34">
                  <c:v>-40.271504157493212</c:v>
                </c:pt>
                <c:pt idx="35">
                  <c:v>-41.685990418648274</c:v>
                </c:pt>
                <c:pt idx="36">
                  <c:v>-41.596389578469953</c:v>
                </c:pt>
                <c:pt idx="37">
                  <c:v>-41.527509590249991</c:v>
                </c:pt>
                <c:pt idx="38">
                  <c:v>-41.479179186078277</c:v>
                </c:pt>
                <c:pt idx="39">
                  <c:v>-41.451194165193357</c:v>
                </c:pt>
                <c:pt idx="40">
                  <c:v>-41.443322048213815</c:v>
                </c:pt>
                <c:pt idx="41">
                  <c:v>-41.455306333140022</c:v>
                </c:pt>
                <c:pt idx="42">
                  <c:v>-41.486870365108906</c:v>
                </c:pt>
                <c:pt idx="43">
                  <c:v>-43.978117781713166</c:v>
                </c:pt>
                <c:pt idx="44">
                  <c:v>-43.791747918167331</c:v>
                </c:pt>
                <c:pt idx="45">
                  <c:v>-43.607267633467373</c:v>
                </c:pt>
                <c:pt idx="46">
                  <c:v>-43.424394079732409</c:v>
                </c:pt>
                <c:pt idx="47">
                  <c:v>-43.242843332373013</c:v>
                </c:pt>
                <c:pt idx="48">
                  <c:v>-43.062331732010691</c:v>
                </c:pt>
                <c:pt idx="49">
                  <c:v>-42.882577050694323</c:v>
                </c:pt>
                <c:pt idx="50">
                  <c:v>-42.703299498474081</c:v>
                </c:pt>
                <c:pt idx="51">
                  <c:v>-42.600349652811353</c:v>
                </c:pt>
                <c:pt idx="52">
                  <c:v>-42.810148710292466</c:v>
                </c:pt>
                <c:pt idx="53">
                  <c:v>-43.035931845843784</c:v>
                </c:pt>
                <c:pt idx="54">
                  <c:v>-43.277368573996753</c:v>
                </c:pt>
                <c:pt idx="55">
                  <c:v>-43.534132504809186</c:v>
                </c:pt>
                <c:pt idx="56">
                  <c:v>-43.80590191012196</c:v>
                </c:pt>
                <c:pt idx="57">
                  <c:v>-44.092360187374005</c:v>
                </c:pt>
                <c:pt idx="58">
                  <c:v>-44.393196232926542</c:v>
                </c:pt>
                <c:pt idx="59">
                  <c:v>-44.708104735745295</c:v>
                </c:pt>
                <c:pt idx="60">
                  <c:v>-45.036786401251042</c:v>
                </c:pt>
                <c:pt idx="61">
                  <c:v>-45.378948114180091</c:v>
                </c:pt>
                <c:pt idx="62">
                  <c:v>-45.734303048397251</c:v>
                </c:pt>
                <c:pt idx="63">
                  <c:v>-46.102570730775668</c:v>
                </c:pt>
                <c:pt idx="64">
                  <c:v>-46.483477065496658</c:v>
                </c:pt>
                <c:pt idx="65">
                  <c:v>-39.89570012680214</c:v>
                </c:pt>
                <c:pt idx="66">
                  <c:v>-39.690142683971885</c:v>
                </c:pt>
                <c:pt idx="67">
                  <c:v>-39.481141804887514</c:v>
                </c:pt>
                <c:pt idx="68">
                  <c:v>-39.268524579682989</c:v>
                </c:pt>
                <c:pt idx="69">
                  <c:v>-39.052124282386799</c:v>
                </c:pt>
                <c:pt idx="70">
                  <c:v>-38.831780243377835</c:v>
                </c:pt>
                <c:pt idx="71">
                  <c:v>-38.607337715373646</c:v>
                </c:pt>
                <c:pt idx="72">
                  <c:v>-38.378647734574855</c:v>
                </c:pt>
                <c:pt idx="73">
                  <c:v>-38.145566978373139</c:v>
                </c:pt>
                <c:pt idx="74">
                  <c:v>-37.907957620835035</c:v>
                </c:pt>
                <c:pt idx="75">
                  <c:v>-37.66568718700465</c:v>
                </c:pt>
                <c:pt idx="76">
                  <c:v>-37.418628406914777</c:v>
                </c:pt>
                <c:pt idx="77">
                  <c:v>-37.166659070063758</c:v>
                </c:pt>
                <c:pt idx="78">
                  <c:v>-36.909661880996723</c:v>
                </c:pt>
                <c:pt idx="79">
                  <c:v>-36.647524316527253</c:v>
                </c:pt>
                <c:pt idx="80">
                  <c:v>-36.380138485043489</c:v>
                </c:pt>
                <c:pt idx="81">
                  <c:v>-36.107400988264857</c:v>
                </c:pt>
                <c:pt idx="82">
                  <c:v>-35.82921278574517</c:v>
                </c:pt>
                <c:pt idx="83">
                  <c:v>-35.5454790623577</c:v>
                </c:pt>
                <c:pt idx="84">
                  <c:v>-35.256109098946041</c:v>
                </c:pt>
                <c:pt idx="85">
                  <c:v>-34.961016146278126</c:v>
                </c:pt>
                <c:pt idx="86">
                  <c:v>-34.66011730240298</c:v>
                </c:pt>
                <c:pt idx="87">
                  <c:v>-34.353333393474301</c:v>
                </c:pt>
                <c:pt idx="88">
                  <c:v>-34.040588858078237</c:v>
                </c:pt>
                <c:pt idx="89">
                  <c:v>-33.721811635075738</c:v>
                </c:pt>
                <c:pt idx="90">
                  <c:v>-33.396933054951333</c:v>
                </c:pt>
                <c:pt idx="91">
                  <c:v>-33.065887734640384</c:v>
                </c:pt>
                <c:pt idx="92">
                  <c:v>-32.728613475793665</c:v>
                </c:pt>
                <c:pt idx="93">
                  <c:v>-32.385051166425058</c:v>
                </c:pt>
                <c:pt idx="94">
                  <c:v>-32.035144685877924</c:v>
                </c:pt>
                <c:pt idx="95">
                  <c:v>-31.678840813038278</c:v>
                </c:pt>
                <c:pt idx="96">
                  <c:v>-31.316089137715096</c:v>
                </c:pt>
                <c:pt idx="97">
                  <c:v>-30.94684197510432</c:v>
                </c:pt>
                <c:pt idx="98">
                  <c:v>-30.571054283247648</c:v>
                </c:pt>
                <c:pt idx="99">
                  <c:v>-30.188683583395957</c:v>
                </c:pt>
                <c:pt idx="100">
                  <c:v>-29.79968988318349</c:v>
                </c:pt>
                <c:pt idx="101">
                  <c:v>-29.404035602519258</c:v>
                </c:pt>
                <c:pt idx="102">
                  <c:v>-29.001685502100514</c:v>
                </c:pt>
                <c:pt idx="103">
                  <c:v>-28.592606614453487</c:v>
                </c:pt>
                <c:pt idx="104">
                  <c:v>-28.176768177407212</c:v>
                </c:pt>
                <c:pt idx="105">
                  <c:v>-27.754141569906636</c:v>
                </c:pt>
                <c:pt idx="106">
                  <c:v>-27.324700250072709</c:v>
                </c:pt>
                <c:pt idx="107">
                  <c:v>-26.888419695418577</c:v>
                </c:pt>
                <c:pt idx="108">
                  <c:v>-26.445277345132126</c:v>
                </c:pt>
                <c:pt idx="109">
                  <c:v>-25.995252544337461</c:v>
                </c:pt>
                <c:pt idx="110">
                  <c:v>-25.538326490249574</c:v>
                </c:pt>
                <c:pt idx="111">
                  <c:v>-25.074482180138062</c:v>
                </c:pt>
                <c:pt idx="112">
                  <c:v>-24.603704361018259</c:v>
                </c:pt>
                <c:pt idx="113">
                  <c:v>-24.125979480990068</c:v>
                </c:pt>
                <c:pt idx="114">
                  <c:v>-23.641295642146588</c:v>
                </c:pt>
                <c:pt idx="115">
                  <c:v>-23.14964255497668</c:v>
                </c:pt>
                <c:pt idx="116">
                  <c:v>-22.651011494188197</c:v>
                </c:pt>
                <c:pt idx="117">
                  <c:v>-22.145395255879492</c:v>
                </c:pt>
                <c:pt idx="118">
                  <c:v>-21.632788115989861</c:v>
                </c:pt>
                <c:pt idx="119">
                  <c:v>-21.113185789960497</c:v>
                </c:pt>
                <c:pt idx="120">
                  <c:v>-20.5865853935397</c:v>
                </c:pt>
                <c:pt idx="121">
                  <c:v>-20.052985404667751</c:v>
                </c:pt>
                <c:pt idx="122">
                  <c:v>-19.512385626378261</c:v>
                </c:pt>
                <c:pt idx="123">
                  <c:v>-18.964787150654217</c:v>
                </c:pt>
                <c:pt idx="124">
                  <c:v>-18.410192323178649</c:v>
                </c:pt>
                <c:pt idx="125">
                  <c:v>-17.848604708920327</c:v>
                </c:pt>
                <c:pt idx="126">
                  <c:v>-17.280029058496957</c:v>
                </c:pt>
                <c:pt idx="127">
                  <c:v>-16.704471275258399</c:v>
                </c:pt>
                <c:pt idx="128">
                  <c:v>26.379034197997424</c:v>
                </c:pt>
                <c:pt idx="129">
                  <c:v>26.211998343539655</c:v>
                </c:pt>
                <c:pt idx="130">
                  <c:v>26.052935985227762</c:v>
                </c:pt>
                <c:pt idx="131">
                  <c:v>25.901871286181873</c:v>
                </c:pt>
                <c:pt idx="132">
                  <c:v>25.758827218106731</c:v>
                </c:pt>
                <c:pt idx="133">
                  <c:v>25.623825571146753</c:v>
                </c:pt>
                <c:pt idx="134">
                  <c:v>25.496886962759444</c:v>
                </c:pt>
                <c:pt idx="135">
                  <c:v>25.378030845618149</c:v>
                </c:pt>
                <c:pt idx="136">
                  <c:v>25.267275514551219</c:v>
                </c:pt>
                <c:pt idx="137">
                  <c:v>25.164237261596686</c:v>
                </c:pt>
                <c:pt idx="138">
                  <c:v>25.069719394580687</c:v>
                </c:pt>
                <c:pt idx="139">
                  <c:v>24.983350337652908</c:v>
                </c:pt>
                <c:pt idx="140">
                  <c:v>24.905143805503016</c:v>
                </c:pt>
                <c:pt idx="141">
                  <c:v>24.835112375186338</c:v>
                </c:pt>
                <c:pt idx="142">
                  <c:v>24.7732674872057</c:v>
                </c:pt>
                <c:pt idx="143">
                  <c:v>24.719619445563044</c:v>
                </c:pt>
                <c:pt idx="144">
                  <c:v>24.67417741675267</c:v>
                </c:pt>
                <c:pt idx="145">
                  <c:v>24.636949427661182</c:v>
                </c:pt>
                <c:pt idx="146">
                  <c:v>24.607942362333862</c:v>
                </c:pt>
                <c:pt idx="147">
                  <c:v>24.587161957559715</c:v>
                </c:pt>
                <c:pt idx="148">
                  <c:v>24.574612797220553</c:v>
                </c:pt>
                <c:pt idx="149">
                  <c:v>24.570298305340877</c:v>
                </c:pt>
                <c:pt idx="150">
                  <c:v>24.574220737767284</c:v>
                </c:pt>
                <c:pt idx="151">
                  <c:v>24.586381172395257</c:v>
                </c:pt>
                <c:pt idx="152">
                  <c:v>24.60677949785137</c:v>
                </c:pt>
                <c:pt idx="153">
                  <c:v>24.635414400526507</c:v>
                </c:pt>
                <c:pt idx="154">
                  <c:v>24.672283349842189</c:v>
                </c:pt>
                <c:pt idx="155">
                  <c:v>24.7173825816175</c:v>
                </c:pt>
                <c:pt idx="156">
                  <c:v>24.770707079387211</c:v>
                </c:pt>
                <c:pt idx="157">
                  <c:v>24.832250553503158</c:v>
                </c:pt>
                <c:pt idx="158">
                  <c:v>24.90200541782929</c:v>
                </c:pt>
                <c:pt idx="159">
                  <c:v>24.979962763817525</c:v>
                </c:pt>
                <c:pt idx="160">
                  <c:v>25.066112331724206</c:v>
                </c:pt>
                <c:pt idx="161">
                  <c:v>25.160397934180786</c:v>
                </c:pt>
                <c:pt idx="162">
                  <c:v>25.234610501432233</c:v>
                </c:pt>
                <c:pt idx="163">
                  <c:v>25.264417271430524</c:v>
                </c:pt>
                <c:pt idx="164">
                  <c:v>25.249532829912823</c:v>
                </c:pt>
                <c:pt idx="165">
                  <c:v>25.189907329436867</c:v>
                </c:pt>
                <c:pt idx="166">
                  <c:v>25.085726178995834</c:v>
                </c:pt>
                <c:pt idx="167">
                  <c:v>24.937403407825848</c:v>
                </c:pt>
                <c:pt idx="168">
                  <c:v>24.745569106370475</c:v>
                </c:pt>
                <c:pt idx="169">
                  <c:v>24.511051688882862</c:v>
                </c:pt>
                <c:pt idx="170">
                  <c:v>24.23485598490851</c:v>
                </c:pt>
                <c:pt idx="171">
                  <c:v>23.918138329200797</c:v>
                </c:pt>
                <c:pt idx="172">
                  <c:v>23.56217987479496</c:v>
                </c:pt>
                <c:pt idx="173">
                  <c:v>23.109089345666177</c:v>
                </c:pt>
                <c:pt idx="174">
                  <c:v>22.540339379660736</c:v>
                </c:pt>
                <c:pt idx="175">
                  <c:v>21.976776803288089</c:v>
                </c:pt>
                <c:pt idx="176">
                  <c:v>21.418347398062622</c:v>
                </c:pt>
                <c:pt idx="177">
                  <c:v>20.864990733428499</c:v>
                </c:pt>
                <c:pt idx="178">
                  <c:v>20.316639626619633</c:v>
                </c:pt>
              </c:numCache>
            </c:numRef>
          </c:val>
          <c:smooth val="0"/>
          <c:extLst>
            <c:ext xmlns:c16="http://schemas.microsoft.com/office/drawing/2014/chart" uri="{C3380CC4-5D6E-409C-BE32-E72D297353CC}">
              <c16:uniqueId val="{00000000-6A16-4BA7-B5E4-1D969FCE7552}"/>
            </c:ext>
          </c:extLst>
        </c:ser>
        <c:dLbls>
          <c:showLegendKey val="0"/>
          <c:showVal val="0"/>
          <c:showCatName val="0"/>
          <c:showSerName val="0"/>
          <c:showPercent val="0"/>
          <c:showBubbleSize val="0"/>
        </c:dLbls>
        <c:smooth val="0"/>
        <c:axId val="436592799"/>
        <c:axId val="436593215"/>
      </c:lineChart>
      <c:catAx>
        <c:axId val="43659279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Türwinkel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36593215"/>
        <c:crosses val="autoZero"/>
        <c:auto val="1"/>
        <c:lblAlgn val="ctr"/>
        <c:lblOffset val="100"/>
        <c:noMultiLvlLbl val="0"/>
      </c:catAx>
      <c:valAx>
        <c:axId val="4365932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Abstand</a:t>
                </a:r>
                <a:r>
                  <a:rPr lang="de-CH" baseline="0"/>
                  <a:t> [mm]</a:t>
                </a:r>
                <a:endParaRPr lang="de-CH"/>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CH"/>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3659279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Dekorkurven oben Normalraum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1"/>
          <c:order val="0"/>
          <c:tx>
            <c:v>Nische</c:v>
          </c:tx>
          <c:spPr>
            <a:ln w="19050" cap="rnd">
              <a:solidFill>
                <a:schemeClr val="accent2"/>
              </a:solidFill>
              <a:round/>
            </a:ln>
            <a:effectLst/>
          </c:spPr>
          <c:marker>
            <c:symbol val="none"/>
          </c:marker>
          <c:xVal>
            <c:numRef>
              <c:f>Kollisionen!$C$33:$C$36</c:f>
              <c:numCache>
                <c:formatCode>0.00</c:formatCode>
                <c:ptCount val="4"/>
                <c:pt idx="0">
                  <c:v>50</c:v>
                </c:pt>
                <c:pt idx="1">
                  <c:v>-500</c:v>
                </c:pt>
                <c:pt idx="2">
                  <c:v>-500</c:v>
                </c:pt>
                <c:pt idx="3">
                  <c:v>50</c:v>
                </c:pt>
              </c:numCache>
            </c:numRef>
          </c:xVal>
          <c:yVal>
            <c:numRef>
              <c:f>Kollisionen!$D$33:$D$36</c:f>
              <c:numCache>
                <c:formatCode>0.00</c:formatCode>
                <c:ptCount val="4"/>
                <c:pt idx="0">
                  <c:v>-141.5</c:v>
                </c:pt>
                <c:pt idx="1">
                  <c:v>-141.5</c:v>
                </c:pt>
                <c:pt idx="2">
                  <c:v>658.5</c:v>
                </c:pt>
                <c:pt idx="3">
                  <c:v>658.5</c:v>
                </c:pt>
              </c:numCache>
            </c:numRef>
          </c:yVal>
          <c:smooth val="0"/>
          <c:extLst>
            <c:ext xmlns:c16="http://schemas.microsoft.com/office/drawing/2014/chart" uri="{C3380CC4-5D6E-409C-BE32-E72D297353CC}">
              <c16:uniqueId val="{00000000-FB27-49C6-9CF1-6575B87B14FD}"/>
            </c:ext>
          </c:extLst>
        </c:ser>
        <c:ser>
          <c:idx val="2"/>
          <c:order val="1"/>
          <c:tx>
            <c:v>Oberkante Dekor innen</c:v>
          </c:tx>
          <c:spPr>
            <a:ln w="19050" cap="rnd">
              <a:solidFill>
                <a:schemeClr val="accent3"/>
              </a:solidFill>
              <a:round/>
            </a:ln>
            <a:effectLst/>
          </c:spPr>
          <c:marker>
            <c:symbol val="none"/>
          </c:marker>
          <c:xVal>
            <c:numRef>
              <c:f>Kollisionen!$AF$63:$AF$241</c:f>
              <c:numCache>
                <c:formatCode>0.00</c:formatCode>
                <c:ptCount val="179"/>
                <c:pt idx="0">
                  <c:v>-9.0911522568522383</c:v>
                </c:pt>
                <c:pt idx="1">
                  <c:v>-2.888401564812447</c:v>
                </c:pt>
                <c:pt idx="2">
                  <c:v>3.3019155164982221</c:v>
                </c:pt>
                <c:pt idx="3">
                  <c:v>9.47795157542369</c:v>
                </c:pt>
                <c:pt idx="4">
                  <c:v>15.637939770237656</c:v>
                </c:pt>
                <c:pt idx="5">
                  <c:v>21.780208307635196</c:v>
                </c:pt>
                <c:pt idx="6">
                  <c:v>27.903193157636579</c:v>
                </c:pt>
                <c:pt idx="7">
                  <c:v>34.005448700498228</c:v>
                </c:pt>
                <c:pt idx="8">
                  <c:v>40.085656077349618</c:v>
                </c:pt>
                <c:pt idx="9">
                  <c:v>46.142629100913922</c:v>
                </c:pt>
                <c:pt idx="10">
                  <c:v>52.175317670792069</c:v>
                </c:pt>
                <c:pt idx="11">
                  <c:v>58.182808724324282</c:v>
                </c:pt>
                <c:pt idx="12">
                  <c:v>64.164324834306484</c:v>
                </c:pt>
                <c:pt idx="13">
                  <c:v>70.119220634888961</c:v>
                </c:pt>
                <c:pt idx="14">
                  <c:v>76.046977313875345</c:v>
                </c:pt>
                <c:pt idx="15">
                  <c:v>81.947195451565946</c:v>
                </c:pt>
                <c:pt idx="16">
                  <c:v>87.819586512593986</c:v>
                </c:pt>
                <c:pt idx="17">
                  <c:v>93.663963308302854</c:v>
                </c:pt>
                <c:pt idx="18">
                  <c:v>99.480229744407652</c:v>
                </c:pt>
                <c:pt idx="19">
                  <c:v>105.26837015394953</c:v>
                </c:pt>
                <c:pt idx="20">
                  <c:v>111.02843849127854</c:v>
                </c:pt>
                <c:pt idx="21">
                  <c:v>116.76054763156077</c:v>
                </c:pt>
                <c:pt idx="22">
                  <c:v>122.46485898464665</c:v>
                </c:pt>
                <c:pt idx="23">
                  <c:v>128.14157259440242</c:v>
                </c:pt>
                <c:pt idx="24">
                  <c:v>133.79091785682928</c:v>
                </c:pt>
                <c:pt idx="25">
                  <c:v>139.41314495412703</c:v>
                </c:pt>
                <c:pt idx="26">
                  <c:v>145.00851706853337</c:v>
                </c:pt>
                <c:pt idx="27">
                  <c:v>150.57730341014388</c:v>
                </c:pt>
                <c:pt idx="28">
                  <c:v>156.11977306745933</c:v>
                </c:pt>
                <c:pt idx="29">
                  <c:v>161.63618966831029</c:v>
                </c:pt>
                <c:pt idx="30">
                  <c:v>167.12680682199237</c:v>
                </c:pt>
                <c:pt idx="31">
                  <c:v>172.59186430066768</c:v>
                </c:pt>
                <c:pt idx="32">
                  <c:v>178.03158490896698</c:v>
                </c:pt>
                <c:pt idx="33">
                  <c:v>183.44617198481566</c:v>
                </c:pt>
                <c:pt idx="34">
                  <c:v>188.83580747131566</c:v>
                </c:pt>
                <c:pt idx="35">
                  <c:v>194.20065049857089</c:v>
                </c:pt>
                <c:pt idx="36">
                  <c:v>199.54083641517443</c:v>
                </c:pt>
                <c:pt idx="37">
                  <c:v>204.85647621127129</c:v>
                </c:pt>
                <c:pt idx="38">
                  <c:v>210.14765627829348</c:v>
                </c:pt>
                <c:pt idx="39">
                  <c:v>215.41443845431996</c:v>
                </c:pt>
                <c:pt idx="40">
                  <c:v>220.65686030827578</c:v>
                </c:pt>
                <c:pt idx="41">
                  <c:v>225.87493562063864</c:v>
                </c:pt>
                <c:pt idx="42">
                  <c:v>231.06865502279851</c:v>
                </c:pt>
                <c:pt idx="43">
                  <c:v>236.23798676158819</c:v>
                </c:pt>
                <c:pt idx="44">
                  <c:v>241.38287755968068</c:v>
                </c:pt>
                <c:pt idx="45">
                  <c:v>246.50325354646276</c:v>
                </c:pt>
                <c:pt idx="46">
                  <c:v>251.599021237611</c:v>
                </c:pt>
                <c:pt idx="47">
                  <c:v>256.67006854489034</c:v>
                </c:pt>
                <c:pt idx="48">
                  <c:v>261.71626580066112</c:v>
                </c:pt>
                <c:pt idx="49">
                  <c:v>266.73746678422702</c:v>
                </c:pt>
                <c:pt idx="50">
                  <c:v>271.73350973948925</c:v>
                </c:pt>
                <c:pt idx="51">
                  <c:v>276.70421837541483</c:v>
                </c:pt>
                <c:pt idx="52">
                  <c:v>281.6494028426003</c:v>
                </c:pt>
                <c:pt idx="53">
                  <c:v>286.56886068073561</c:v>
                </c:pt>
                <c:pt idx="54">
                  <c:v>291.46237773307428</c:v>
                </c:pt>
                <c:pt idx="55">
                  <c:v>296.32972902511705</c:v>
                </c:pt>
                <c:pt idx="56">
                  <c:v>301.17067960564106</c:v>
                </c:pt>
                <c:pt idx="57">
                  <c:v>305.98498534897232</c:v>
                </c:pt>
                <c:pt idx="58">
                  <c:v>310.77239371803284</c:v>
                </c:pt>
                <c:pt idx="59">
                  <c:v>315.53264448820676</c:v>
                </c:pt>
                <c:pt idx="60">
                  <c:v>320.26547043248291</c:v>
                </c:pt>
                <c:pt idx="61">
                  <c:v>324.97059796865517</c:v>
                </c:pt>
                <c:pt idx="62">
                  <c:v>329.64774776961673</c:v>
                </c:pt>
                <c:pt idx="63">
                  <c:v>334.29663533797208</c:v>
                </c:pt>
                <c:pt idx="64">
                  <c:v>338.91697154632794</c:v>
                </c:pt>
                <c:pt idx="65">
                  <c:v>343.50846314472216</c:v>
                </c:pt>
                <c:pt idx="66">
                  <c:v>348.07081323670508</c:v>
                </c:pt>
                <c:pt idx="67">
                  <c:v>352.60372172561893</c:v>
                </c:pt>
                <c:pt idx="68">
                  <c:v>357.10688573262809</c:v>
                </c:pt>
                <c:pt idx="69">
                  <c:v>361.57999998803899</c:v>
                </c:pt>
                <c:pt idx="70">
                  <c:v>366.02275719742124</c:v>
                </c:pt>
                <c:pt idx="71">
                  <c:v>370.43484838400366</c:v>
                </c:pt>
                <c:pt idx="72">
                  <c:v>374.81596320877145</c:v>
                </c:pt>
                <c:pt idx="73">
                  <c:v>379.16579026963461</c:v>
                </c:pt>
                <c:pt idx="74">
                  <c:v>383.48401738098272</c:v>
                </c:pt>
                <c:pt idx="75">
                  <c:v>387.77033183487936</c:v>
                </c:pt>
                <c:pt idx="76">
                  <c:v>392.02442064508517</c:v>
                </c:pt>
                <c:pt idx="77">
                  <c:v>396.2459707750387</c:v>
                </c:pt>
                <c:pt idx="78">
                  <c:v>400.43466935085951</c:v>
                </c:pt>
                <c:pt idx="79">
                  <c:v>404.59020386037787</c:v>
                </c:pt>
                <c:pt idx="80">
                  <c:v>408.71226233913461</c:v>
                </c:pt>
                <c:pt idx="81">
                  <c:v>412.80053354423734</c:v>
                </c:pt>
                <c:pt idx="82">
                  <c:v>416.85470711690249</c:v>
                </c:pt>
                <c:pt idx="83">
                  <c:v>420.87447373446111</c:v>
                </c:pt>
                <c:pt idx="84">
                  <c:v>424.85952525255152</c:v>
                </c:pt>
                <c:pt idx="85">
                  <c:v>428.80955483817843</c:v>
                </c:pt>
                <c:pt idx="86">
                  <c:v>432.72425709426739</c:v>
                </c:pt>
                <c:pt idx="87">
                  <c:v>436.60332817630291</c:v>
                </c:pt>
                <c:pt idx="88">
                  <c:v>440.44646590159687</c:v>
                </c:pt>
                <c:pt idx="89">
                  <c:v>444.25336985169486</c:v>
                </c:pt>
                <c:pt idx="90">
                  <c:v>448.02374146839276</c:v>
                </c:pt>
                <c:pt idx="91">
                  <c:v>451.75728414380086</c:v>
                </c:pt>
                <c:pt idx="92">
                  <c:v>455.4537033048623</c:v>
                </c:pt>
                <c:pt idx="93">
                  <c:v>459.11270649270267</c:v>
                </c:pt>
                <c:pt idx="94">
                  <c:v>462.73400343715736</c:v>
                </c:pt>
                <c:pt idx="95">
                  <c:v>466.31730612680366</c:v>
                </c:pt>
                <c:pt idx="96">
                  <c:v>469.86232887479161</c:v>
                </c:pt>
                <c:pt idx="97">
                  <c:v>473.36878838075415</c:v>
                </c:pt>
                <c:pt idx="98">
                  <c:v>476.83640378904863</c:v>
                </c:pt>
                <c:pt idx="99">
                  <c:v>480.26489674356804</c:v>
                </c:pt>
                <c:pt idx="100">
                  <c:v>483.65399143933786</c:v>
                </c:pt>
                <c:pt idx="101">
                  <c:v>487.0034146710999</c:v>
                </c:pt>
                <c:pt idx="102">
                  <c:v>490.31289587906895</c:v>
                </c:pt>
                <c:pt idx="103">
                  <c:v>493.58216719203119</c:v>
                </c:pt>
                <c:pt idx="104">
                  <c:v>496.81096346794214</c:v>
                </c:pt>
                <c:pt idx="105">
                  <c:v>499.99902233216773</c:v>
                </c:pt>
                <c:pt idx="106">
                  <c:v>503.14608421350073</c:v>
                </c:pt>
                <c:pt idx="107">
                  <c:v>506.25189237807382</c:v>
                </c:pt>
                <c:pt idx="108">
                  <c:v>509.31619296128008</c:v>
                </c:pt>
                <c:pt idx="109">
                  <c:v>512.338734997801</c:v>
                </c:pt>
                <c:pt idx="110">
                  <c:v>515.31927044983706</c:v>
                </c:pt>
                <c:pt idx="111">
                  <c:v>518.25755423361977</c:v>
                </c:pt>
                <c:pt idx="112">
                  <c:v>521.15334424428636</c:v>
                </c:pt>
                <c:pt idx="113">
                  <c:v>524.00640137918163</c:v>
                </c:pt>
                <c:pt idx="114">
                  <c:v>526.81648955964886</c:v>
                </c:pt>
                <c:pt idx="115">
                  <c:v>529.58337575136557</c:v>
                </c:pt>
                <c:pt idx="116">
                  <c:v>532.30682998327211</c:v>
                </c:pt>
                <c:pt idx="117">
                  <c:v>534.9866253651337</c:v>
                </c:pt>
                <c:pt idx="118">
                  <c:v>537.62253810377501</c:v>
                </c:pt>
                <c:pt idx="119">
                  <c:v>540.21434751801712</c:v>
                </c:pt>
                <c:pt idx="120">
                  <c:v>542.76183605234246</c:v>
                </c:pt>
                <c:pt idx="121">
                  <c:v>545.2647892893084</c:v>
                </c:pt>
                <c:pt idx="122">
                  <c:v>547.72299596072719</c:v>
                </c:pt>
                <c:pt idx="123">
                  <c:v>550.13624795762121</c:v>
                </c:pt>
                <c:pt idx="124">
                  <c:v>552.50434033895897</c:v>
                </c:pt>
                <c:pt idx="125">
                  <c:v>554.82707133917654</c:v>
                </c:pt>
                <c:pt idx="126">
                  <c:v>557.10424237447853</c:v>
                </c:pt>
                <c:pt idx="127">
                  <c:v>559.33565804791124</c:v>
                </c:pt>
                <c:pt idx="128">
                  <c:v>561.52112615319595</c:v>
                </c:pt>
                <c:pt idx="129">
                  <c:v>563.66045767730429</c:v>
                </c:pt>
                <c:pt idx="130">
                  <c:v>565.75346680175267</c:v>
                </c:pt>
                <c:pt idx="131">
                  <c:v>567.79997090258996</c:v>
                </c:pt>
                <c:pt idx="132">
                  <c:v>569.79979054904402</c:v>
                </c:pt>
                <c:pt idx="133">
                  <c:v>571.75274950078801</c:v>
                </c:pt>
                <c:pt idx="134">
                  <c:v>573.65867470378544</c:v>
                </c:pt>
                <c:pt idx="135">
                  <c:v>575.51739628465953</c:v>
                </c:pt>
                <c:pt idx="136">
                  <c:v>577.32874754353452</c:v>
                </c:pt>
                <c:pt idx="137">
                  <c:v>579.0882399236915</c:v>
                </c:pt>
                <c:pt idx="138">
                  <c:v>580.80445568164771</c:v>
                </c:pt>
                <c:pt idx="139">
                  <c:v>582.47282028535028</c:v>
                </c:pt>
                <c:pt idx="140">
                  <c:v>584.09317961725469</c:v>
                </c:pt>
                <c:pt idx="141">
                  <c:v>585.66538267203885</c:v>
                </c:pt>
                <c:pt idx="142">
                  <c:v>587.18928153864351</c:v>
                </c:pt>
                <c:pt idx="143">
                  <c:v>588.66473138016045</c:v>
                </c:pt>
                <c:pt idx="144">
                  <c:v>590.09159041143607</c:v>
                </c:pt>
                <c:pt idx="145">
                  <c:v>591.46971987424649</c:v>
                </c:pt>
                <c:pt idx="146">
                  <c:v>592.79898400988861</c:v>
                </c:pt>
                <c:pt idx="147">
                  <c:v>594.0792500290097</c:v>
                </c:pt>
                <c:pt idx="148">
                  <c:v>595.31038807848654</c:v>
                </c:pt>
                <c:pt idx="149">
                  <c:v>596.49227120514092</c:v>
                </c:pt>
                <c:pt idx="150">
                  <c:v>597.62477531605725</c:v>
                </c:pt>
                <c:pt idx="151">
                  <c:v>598.70777913524648</c:v>
                </c:pt>
                <c:pt idx="152">
                  <c:v>599.74116415636922</c:v>
                </c:pt>
                <c:pt idx="153">
                  <c:v>600.72481459120479</c:v>
                </c:pt>
                <c:pt idx="154">
                  <c:v>601.65861731351447</c:v>
                </c:pt>
                <c:pt idx="155">
                  <c:v>602.54246179791403</c:v>
                </c:pt>
                <c:pt idx="156">
                  <c:v>603.37624005332248</c:v>
                </c:pt>
                <c:pt idx="157">
                  <c:v>604.15984655051284</c:v>
                </c:pt>
                <c:pt idx="158">
                  <c:v>604.89317814322703</c:v>
                </c:pt>
                <c:pt idx="159">
                  <c:v>605.57613398226408</c:v>
                </c:pt>
                <c:pt idx="160">
                  <c:v>606.20861542187527</c:v>
                </c:pt>
                <c:pt idx="161">
                  <c:v>606.79052591772404</c:v>
                </c:pt>
                <c:pt idx="162">
                  <c:v>607.32177091557446</c:v>
                </c:pt>
                <c:pt idx="163">
                  <c:v>607.80225772977246</c:v>
                </c:pt>
                <c:pt idx="164">
                  <c:v>608.23189541046315</c:v>
                </c:pt>
                <c:pt idx="165">
                  <c:v>608.6105945983536</c:v>
                </c:pt>
                <c:pt idx="166">
                  <c:v>608.9382673656736</c:v>
                </c:pt>
                <c:pt idx="167">
                  <c:v>609.2148270418071</c:v>
                </c:pt>
                <c:pt idx="168">
                  <c:v>609.44018802185838</c:v>
                </c:pt>
                <c:pt idx="169">
                  <c:v>609.61426555617845</c:v>
                </c:pt>
                <c:pt idx="170">
                  <c:v>609.73697551859061</c:v>
                </c:pt>
                <c:pt idx="171">
                  <c:v>609.80823415073212</c:v>
                </c:pt>
                <c:pt idx="172">
                  <c:v>609.82795777954175</c:v>
                </c:pt>
                <c:pt idx="173">
                  <c:v>609.79606250447137</c:v>
                </c:pt>
                <c:pt idx="174">
                  <c:v>609.71246385046959</c:v>
                </c:pt>
                <c:pt idx="175">
                  <c:v>609.57707638215606</c:v>
                </c:pt>
                <c:pt idx="176">
                  <c:v>609.38981327385295</c:v>
                </c:pt>
                <c:pt idx="177">
                  <c:v>609.1505858292536</c:v>
                </c:pt>
                <c:pt idx="178">
                  <c:v>608.85930294343598</c:v>
                </c:pt>
              </c:numCache>
            </c:numRef>
          </c:xVal>
          <c:yVal>
            <c:numRef>
              <c:f>Kollisionen!$AG$63:$AG$241</c:f>
              <c:numCache>
                <c:formatCode>0.00</c:formatCode>
                <c:ptCount val="179"/>
                <c:pt idx="0">
                  <c:v>654.92855867845685</c:v>
                </c:pt>
                <c:pt idx="1">
                  <c:v>655.23210361215536</c:v>
                </c:pt>
                <c:pt idx="2">
                  <c:v>655.50242256920251</c:v>
                </c:pt>
                <c:pt idx="3">
                  <c:v>655.73842356682587</c:v>
                </c:pt>
                <c:pt idx="4">
                  <c:v>655.93891101939596</c:v>
                </c:pt>
                <c:pt idx="5">
                  <c:v>656.10259839248056</c:v>
                </c:pt>
                <c:pt idx="6">
                  <c:v>656.22812258802992</c:v>
                </c:pt>
                <c:pt idx="7">
                  <c:v>656.31405968953572</c:v>
                </c:pt>
                <c:pt idx="8">
                  <c:v>656.35894165229661</c:v>
                </c:pt>
                <c:pt idx="9">
                  <c:v>656.36127349963533</c:v>
                </c:pt>
                <c:pt idx="10">
                  <c:v>656.31955058188919</c:v>
                </c:pt>
                <c:pt idx="11">
                  <c:v>656.23227547066097</c:v>
                </c:pt>
                <c:pt idx="12">
                  <c:v>656.09797409430712</c:v>
                </c:pt>
                <c:pt idx="13">
                  <c:v>655.91521076895276</c:v>
                </c:pt>
                <c:pt idx="14">
                  <c:v>655.68260183877646</c:v>
                </c:pt>
                <c:pt idx="15">
                  <c:v>655.39882770574889</c:v>
                </c:pt>
                <c:pt idx="16">
                  <c:v>655.06264309832579</c:v>
                </c:pt>
                <c:pt idx="17">
                  <c:v>654.67288549690829</c:v>
                </c:pt>
                <c:pt idx="18">
                  <c:v>654.22848169789745</c:v>
                </c:pt>
                <c:pt idx="19">
                  <c:v>653.72845255526749</c:v>
                </c:pt>
                <c:pt idx="20">
                  <c:v>653.17191598696638</c:v>
                </c:pt>
                <c:pt idx="21">
                  <c:v>652.55808837208849</c:v>
                </c:pt>
                <c:pt idx="22">
                  <c:v>651.88628449335602</c:v>
                </c:pt>
                <c:pt idx="23">
                  <c:v>651.15591619832321</c:v>
                </c:pt>
                <c:pt idx="24">
                  <c:v>650.36648996263455</c:v>
                </c:pt>
                <c:pt idx="25">
                  <c:v>649.51760354079852</c:v>
                </c:pt>
                <c:pt idx="26">
                  <c:v>648.60894188552948</c:v>
                </c:pt>
                <c:pt idx="27">
                  <c:v>647.64027250720744</c:v>
                </c:pt>
                <c:pt idx="28">
                  <c:v>646.61144043171339</c:v>
                </c:pt>
                <c:pt idx="29">
                  <c:v>645.52236289908603</c:v>
                </c:pt>
                <c:pt idx="30">
                  <c:v>644.37302392823005</c:v>
                </c:pt>
                <c:pt idx="31">
                  <c:v>643.16346885518089</c:v>
                </c:pt>
                <c:pt idx="32">
                  <c:v>641.8937989349705</c:v>
                </c:pt>
                <c:pt idx="33">
                  <c:v>640.5641660804821</c:v>
                </c:pt>
                <c:pt idx="34">
                  <c:v>639.17476779624599</c:v>
                </c:pt>
                <c:pt idx="35">
                  <c:v>637.72584235115323</c:v>
                </c:pt>
                <c:pt idx="36">
                  <c:v>636.21766422171163</c:v>
                </c:pt>
                <c:pt idx="37">
                  <c:v>634.65053982674726</c:v>
                </c:pt>
                <c:pt idx="38">
                  <c:v>633.02480356536807</c:v>
                </c:pt>
                <c:pt idx="39">
                  <c:v>631.34081416244896</c:v>
                </c:pt>
                <c:pt idx="40">
                  <c:v>629.59895131975213</c:v>
                </c:pt>
                <c:pt idx="41">
                  <c:v>627.79961266593898</c:v>
                </c:pt>
                <c:pt idx="42">
                  <c:v>625.94321099498779</c:v>
                </c:pt>
                <c:pt idx="43">
                  <c:v>624.03017177977426</c:v>
                </c:pt>
                <c:pt idx="44">
                  <c:v>622.06093094563994</c:v>
                </c:pt>
                <c:pt idx="45">
                  <c:v>620.035932887537</c:v>
                </c:pt>
                <c:pt idx="46">
                  <c:v>617.95562871367645</c:v>
                </c:pt>
                <c:pt idx="47">
                  <c:v>615.82047469839381</c:v>
                </c:pt>
                <c:pt idx="48">
                  <c:v>613.63093092710506</c:v>
                </c:pt>
                <c:pt idx="49">
                  <c:v>611.38746011665364</c:v>
                </c:pt>
                <c:pt idx="50">
                  <c:v>609.09052659499264</c:v>
                </c:pt>
                <c:pt idx="51">
                  <c:v>606.74059542492398</c:v>
                </c:pt>
                <c:pt idx="52">
                  <c:v>604.33813165750621</c:v>
                </c:pt>
                <c:pt idx="53">
                  <c:v>601.88359970167539</c:v>
                </c:pt>
                <c:pt idx="54">
                  <c:v>599.37746279759847</c:v>
                </c:pt>
                <c:pt idx="55">
                  <c:v>596.8201825822407</c:v>
                </c:pt>
                <c:pt idx="56">
                  <c:v>594.21221873658396</c:v>
                </c:pt>
                <c:pt idx="57">
                  <c:v>591.5540287048525</c:v>
                </c:pt>
                <c:pt idx="58">
                  <c:v>588.84606747698081</c:v>
                </c:pt>
                <c:pt idx="59">
                  <c:v>586.0887874263932</c:v>
                </c:pt>
                <c:pt idx="60">
                  <c:v>583.28263819593985</c:v>
                </c:pt>
                <c:pt idx="61">
                  <c:v>580.42806662556393</c:v>
                </c:pt>
                <c:pt idx="62">
                  <c:v>577.52551671594199</c:v>
                </c:pt>
                <c:pt idx="63">
                  <c:v>574.57542962295827</c:v>
                </c:pt>
                <c:pt idx="64">
                  <c:v>571.57824367843932</c:v>
                </c:pt>
                <c:pt idx="65">
                  <c:v>568.53439443308594</c:v>
                </c:pt>
                <c:pt idx="66">
                  <c:v>565.4443147180117</c:v>
                </c:pt>
                <c:pt idx="67">
                  <c:v>562.3084347217133</c:v>
                </c:pt>
                <c:pt idx="68">
                  <c:v>559.12718207968555</c:v>
                </c:pt>
                <c:pt idx="69">
                  <c:v>555.9009819742306</c:v>
                </c:pt>
                <c:pt idx="70">
                  <c:v>552.63025724231829</c:v>
                </c:pt>
                <c:pt idx="71">
                  <c:v>549.31542848963488</c:v>
                </c:pt>
                <c:pt idx="72">
                  <c:v>545.9569142091899</c:v>
                </c:pt>
                <c:pt idx="73">
                  <c:v>542.55513090308511</c:v>
                </c:pt>
                <c:pt idx="74">
                  <c:v>539.11049320622499</c:v>
                </c:pt>
                <c:pt idx="75">
                  <c:v>535.62341401093511</c:v>
                </c:pt>
                <c:pt idx="76">
                  <c:v>532.0943045915958</c:v>
                </c:pt>
                <c:pt idx="77">
                  <c:v>528.52357472853703</c:v>
                </c:pt>
                <c:pt idx="78">
                  <c:v>524.91163283055778</c:v>
                </c:pt>
                <c:pt idx="79">
                  <c:v>521.25888605553564</c:v>
                </c:pt>
                <c:pt idx="80">
                  <c:v>517.56574042868147</c:v>
                </c:pt>
                <c:pt idx="81">
                  <c:v>513.83260095808043</c:v>
                </c:pt>
                <c:pt idx="82">
                  <c:v>510.05987174721912</c:v>
                </c:pt>
                <c:pt idx="83">
                  <c:v>506.24795610426918</c:v>
                </c:pt>
                <c:pt idx="84">
                  <c:v>502.3972566479431</c:v>
                </c:pt>
                <c:pt idx="85">
                  <c:v>498.50817540978829</c:v>
                </c:pt>
                <c:pt idx="86">
                  <c:v>494.5811139328199</c:v>
                </c:pt>
                <c:pt idx="87">
                  <c:v>490.61647336643188</c:v>
                </c:pt>
                <c:pt idx="88">
                  <c:v>486.61465455754956</c:v>
                </c:pt>
                <c:pt idx="89">
                  <c:v>482.57605813801507</c:v>
                </c:pt>
                <c:pt idx="90">
                  <c:v>478.50108460821701</c:v>
                </c:pt>
                <c:pt idx="91">
                  <c:v>474.39013441699285</c:v>
                </c:pt>
                <c:pt idx="92">
                  <c:v>470.24360803784799</c:v>
                </c:pt>
                <c:pt idx="93">
                  <c:v>466.06190604154671</c:v>
                </c:pt>
                <c:pt idx="94">
                  <c:v>461.84542916514306</c:v>
                </c:pt>
                <c:pt idx="95">
                  <c:v>457.59457837752296</c:v>
                </c:pt>
                <c:pt idx="96">
                  <c:v>453.30975494154217</c:v>
                </c:pt>
                <c:pt idx="97">
                  <c:v>448.99136047284338</c:v>
                </c:pt>
                <c:pt idx="98">
                  <c:v>444.63979699544393</c:v>
                </c:pt>
                <c:pt idx="99">
                  <c:v>440.2554669941872</c:v>
                </c:pt>
                <c:pt idx="100">
                  <c:v>435.83877346415244</c:v>
                </c:pt>
                <c:pt idx="101">
                  <c:v>431.39011995711911</c:v>
                </c:pt>
                <c:pt idx="102">
                  <c:v>426.90991062518361</c:v>
                </c:pt>
                <c:pt idx="103">
                  <c:v>422.39855026162388</c:v>
                </c:pt>
                <c:pt idx="104">
                  <c:v>417.85644433911034</c:v>
                </c:pt>
                <c:pt idx="105">
                  <c:v>413.28399904535627</c:v>
                </c:pt>
                <c:pt idx="106">
                  <c:v>408.68162131630544</c:v>
                </c:pt>
                <c:pt idx="107">
                  <c:v>404.04971886694665</c:v>
                </c:pt>
                <c:pt idx="108">
                  <c:v>399.38870021985002</c:v>
                </c:pt>
                <c:pt idx="109">
                  <c:v>394.69897473151292</c:v>
                </c:pt>
                <c:pt idx="110">
                  <c:v>389.98095261660421</c:v>
                </c:pt>
                <c:pt idx="111">
                  <c:v>385.23504497019314</c:v>
                </c:pt>
                <c:pt idx="112">
                  <c:v>380.46166378804622</c:v>
                </c:pt>
                <c:pt idx="113">
                  <c:v>375.66122198507486</c:v>
                </c:pt>
                <c:pt idx="114">
                  <c:v>370.83413341201435</c:v>
                </c:pt>
                <c:pt idx="115">
                  <c:v>365.98081287041026</c:v>
                </c:pt>
                <c:pt idx="116">
                  <c:v>361.10167612599059</c:v>
                </c:pt>
                <c:pt idx="117">
                  <c:v>356.19713992049611</c:v>
                </c:pt>
                <c:pt idx="118">
                  <c:v>351.26762198204239</c:v>
                </c:pt>
                <c:pt idx="119">
                  <c:v>346.31354103408307</c:v>
                </c:pt>
                <c:pt idx="120">
                  <c:v>341.33531680304321</c:v>
                </c:pt>
                <c:pt idx="121">
                  <c:v>336.33337002469091</c:v>
                </c:pt>
                <c:pt idx="122">
                  <c:v>331.30812244931059</c:v>
                </c:pt>
                <c:pt idx="123">
                  <c:v>326.25999684574413</c:v>
                </c:pt>
                <c:pt idx="124">
                  <c:v>321.1894170043621</c:v>
                </c:pt>
                <c:pt idx="125">
                  <c:v>316.09680773902528</c:v>
                </c:pt>
                <c:pt idx="126">
                  <c:v>310.9825948880997</c:v>
                </c:pt>
                <c:pt idx="127">
                  <c:v>305.8472053145814</c:v>
                </c:pt>
                <c:pt idx="128">
                  <c:v>300.69106690539365</c:v>
                </c:pt>
                <c:pt idx="129">
                  <c:v>295.51460856990997</c:v>
                </c:pt>
                <c:pt idx="130">
                  <c:v>290.31826023776608</c:v>
                </c:pt>
                <c:pt idx="131">
                  <c:v>285.10245285601241</c:v>
                </c:pt>
                <c:pt idx="132">
                  <c:v>279.86761838566895</c:v>
                </c:pt>
                <c:pt idx="133">
                  <c:v>274.61418979773725</c:v>
                </c:pt>
                <c:pt idx="134">
                  <c:v>269.34260106872574</c:v>
                </c:pt>
                <c:pt idx="135">
                  <c:v>264.05328717575009</c:v>
                </c:pt>
                <c:pt idx="136">
                  <c:v>258.74668409126213</c:v>
                </c:pt>
                <c:pt idx="137">
                  <c:v>253.43382054760707</c:v>
                </c:pt>
                <c:pt idx="138">
                  <c:v>248.09398828979994</c:v>
                </c:pt>
                <c:pt idx="139">
                  <c:v>242.73817986342209</c:v>
                </c:pt>
                <c:pt idx="140">
                  <c:v>237.36683516150438</c:v>
                </c:pt>
                <c:pt idx="141">
                  <c:v>231.98039504270633</c:v>
                </c:pt>
                <c:pt idx="142">
                  <c:v>226.57930132512291</c:v>
                </c:pt>
                <c:pt idx="143">
                  <c:v>221.16399678017243</c:v>
                </c:pt>
                <c:pt idx="144">
                  <c:v>215.73492512663483</c:v>
                </c:pt>
                <c:pt idx="145">
                  <c:v>210.29253102492166</c:v>
                </c:pt>
                <c:pt idx="146">
                  <c:v>204.83726007165578</c:v>
                </c:pt>
                <c:pt idx="147">
                  <c:v>199.36955879464969</c:v>
                </c:pt>
                <c:pt idx="148">
                  <c:v>193.88987464837075</c:v>
                </c:pt>
                <c:pt idx="149">
                  <c:v>188.39865600999343</c:v>
                </c:pt>
                <c:pt idx="150">
                  <c:v>182.89635217614213</c:v>
                </c:pt>
                <c:pt idx="151">
                  <c:v>177.38341336043376</c:v>
                </c:pt>
                <c:pt idx="152">
                  <c:v>171.86029069194595</c:v>
                </c:pt>
                <c:pt idx="153">
                  <c:v>166.32743621473492</c:v>
                </c:pt>
                <c:pt idx="154">
                  <c:v>160.7853028885508</c:v>
                </c:pt>
                <c:pt idx="155">
                  <c:v>155.23434459089876</c:v>
                </c:pt>
                <c:pt idx="156">
                  <c:v>149.67501612061852</c:v>
                </c:pt>
                <c:pt idx="157">
                  <c:v>144.10777320316294</c:v>
                </c:pt>
                <c:pt idx="158">
                  <c:v>138.53307249778064</c:v>
                </c:pt>
                <c:pt idx="159">
                  <c:v>132.95137160682415</c:v>
                </c:pt>
                <c:pt idx="160">
                  <c:v>127.36312908742866</c:v>
                </c:pt>
                <c:pt idx="161">
                  <c:v>121.76880446583753</c:v>
                </c:pt>
                <c:pt idx="162">
                  <c:v>116.16885825467311</c:v>
                </c:pt>
                <c:pt idx="163">
                  <c:v>110.56375197349466</c:v>
                </c:pt>
                <c:pt idx="164">
                  <c:v>104.9539481730168</c:v>
                </c:pt>
                <c:pt idx="165">
                  <c:v>99.339910463414597</c:v>
                </c:pt>
                <c:pt idx="166">
                  <c:v>93.722103547185853</c:v>
                </c:pt>
                <c:pt idx="167">
                  <c:v>88.100993257108669</c:v>
                </c:pt>
                <c:pt idx="168">
                  <c:v>82.477046599896852</c:v>
                </c:pt>
                <c:pt idx="169">
                  <c:v>76.850731806235629</c:v>
                </c:pt>
                <c:pt idx="170">
                  <c:v>71.222518387979122</c:v>
                </c:pt>
                <c:pt idx="171">
                  <c:v>65.592877203390785</c:v>
                </c:pt>
                <c:pt idx="172">
                  <c:v>59.962280531444939</c:v>
                </c:pt>
                <c:pt idx="173">
                  <c:v>54.331202156346023</c:v>
                </c:pt>
                <c:pt idx="174">
                  <c:v>48.700117463607917</c:v>
                </c:pt>
                <c:pt idx="175">
                  <c:v>43.069503549231953</c:v>
                </c:pt>
                <c:pt idx="176">
                  <c:v>37.439839343776626</c:v>
                </c:pt>
                <c:pt idx="177">
                  <c:v>31.811605753397767</c:v>
                </c:pt>
                <c:pt idx="178">
                  <c:v>26.185285820286914</c:v>
                </c:pt>
              </c:numCache>
            </c:numRef>
          </c:yVal>
          <c:smooth val="0"/>
          <c:extLst>
            <c:ext xmlns:c16="http://schemas.microsoft.com/office/drawing/2014/chart" uri="{C3380CC4-5D6E-409C-BE32-E72D297353CC}">
              <c16:uniqueId val="{00000001-FB27-49C6-9CF1-6575B87B14FD}"/>
            </c:ext>
          </c:extLst>
        </c:ser>
        <c:ser>
          <c:idx val="3"/>
          <c:order val="2"/>
          <c:tx>
            <c:v>Oberkante Dekor aussen</c:v>
          </c:tx>
          <c:spPr>
            <a:ln w="19050" cap="rnd">
              <a:solidFill>
                <a:schemeClr val="accent4"/>
              </a:solidFill>
              <a:round/>
            </a:ln>
            <a:effectLst/>
          </c:spPr>
          <c:marker>
            <c:symbol val="none"/>
          </c:marker>
          <c:xVal>
            <c:numRef>
              <c:f>Kollisionen!$AH$63:$AH$241</c:f>
              <c:numCache>
                <c:formatCode>0.00</c:formatCode>
                <c:ptCount val="179"/>
                <c:pt idx="0">
                  <c:v>10.905801646275586</c:v>
                </c:pt>
                <c:pt idx="1">
                  <c:v>17.110836896470982</c:v>
                </c:pt>
                <c:pt idx="2">
                  <c:v>23.301915516498223</c:v>
                </c:pt>
                <c:pt idx="3">
                  <c:v>29.477190036707118</c:v>
                </c:pt>
                <c:pt idx="4">
                  <c:v>35.634893673365482</c:v>
                </c:pt>
                <c:pt idx="5">
                  <c:v>41.77335480714634</c:v>
                </c:pt>
                <c:pt idx="6">
                  <c:v>47.891009698018493</c:v>
                </c:pt>
                <c:pt idx="7">
                  <c:v>53.986413132135382</c:v>
                </c:pt>
                <c:pt idx="8">
                  <c:v>60.058246772441095</c:v>
                </c:pt>
                <c:pt idx="9">
                  <c:v>66.105325069351267</c:v>
                </c:pt>
                <c:pt idx="10">
                  <c:v>72.126598675988561</c:v>
                </c:pt>
                <c:pt idx="11">
                  <c:v>78.121155398986843</c:v>
                </c:pt>
                <c:pt idx="12">
                  <c:v>84.08821879614139</c:v>
                </c:pt>
                <c:pt idx="13">
                  <c:v>90.027144602232539</c:v>
                </c:pt>
                <c:pt idx="14">
                  <c:v>95.937415221240798</c:v>
                </c:pt>
                <c:pt idx="15">
                  <c:v>101.8186325650977</c:v>
                </c:pt>
                <c:pt idx="16">
                  <c:v>107.67050954542043</c:v>
                </c:pt>
                <c:pt idx="17">
                  <c:v>113.49286053577907</c:v>
                </c:pt>
                <c:pt idx="18">
                  <c:v>119.28559111923906</c:v>
                </c:pt>
                <c:pt idx="19">
                  <c:v>125.04868742118788</c:v>
                </c:pt>
                <c:pt idx="20">
                  <c:v>130.78220530318129</c:v>
                </c:pt>
                <c:pt idx="21">
                  <c:v>136.4862596623054</c:v>
                </c:pt>
                <c:pt idx="22">
                  <c:v>142.16101404489081</c:v>
                </c:pt>
                <c:pt idx="23">
                  <c:v>147.80667074568152</c:v>
                </c:pt>
                <c:pt idx="24">
                  <c:v>153.42346152578256</c:v>
                </c:pt>
                <c:pt idx="25">
                  <c:v>159.01163904654362</c:v>
                </c:pt>
                <c:pt idx="26">
                  <c:v>164.57146908320948</c:v>
                </c:pt>
                <c:pt idx="27">
                  <c:v>170.10322355254257</c:v>
                </c:pt>
                <c:pt idx="28">
                  <c:v>175.60717436316403</c:v>
                </c:pt>
                <c:pt idx="29">
                  <c:v>181.08358807626385</c:v>
                </c:pt>
                <c:pt idx="30">
                  <c:v>186.53272134751231</c:v>
                </c:pt>
                <c:pt idx="31">
                  <c:v>191.95481710822983</c:v>
                </c:pt>
                <c:pt idx="32">
                  <c:v>197.35010143474835</c:v>
                </c:pt>
                <c:pt idx="33">
                  <c:v>202.71878104898812</c:v>
                </c:pt>
                <c:pt idx="34">
                  <c:v>208.06104139008204</c:v>
                </c:pt>
                <c:pt idx="35">
                  <c:v>213.37704519593476</c:v>
                </c:pt>
                <c:pt idx="36">
                  <c:v>218.66693153443515</c:v>
                </c:pt>
                <c:pt idx="37">
                  <c:v>223.93081522623581</c:v>
                </c:pt>
                <c:pt idx="38">
                  <c:v>229.16878660419655</c:v>
                </c:pt>
                <c:pt idx="39">
                  <c:v>234.38091155844396</c:v>
                </c:pt>
                <c:pt idx="40">
                  <c:v>239.56723182026212</c:v>
                </c:pt>
                <c:pt idx="41">
                  <c:v>244.72776544248219</c:v>
                </c:pt>
                <c:pt idx="42">
                  <c:v>249.86250743851667</c:v>
                </c:pt>
                <c:pt idx="43">
                  <c:v>254.97143054655615</c:v>
                </c:pt>
                <c:pt idx="44">
                  <c:v>260.05448608962473</c:v>
                </c:pt>
                <c:pt idx="45">
                  <c:v>265.11160490610325</c:v>
                </c:pt>
                <c:pt idx="46">
                  <c:v>270.14269832894678</c:v>
                </c:pt>
                <c:pt idx="47">
                  <c:v>275.14765919511603</c:v>
                </c:pt>
                <c:pt idx="48">
                  <c:v>280.12636286970991</c:v>
                </c:pt>
                <c:pt idx="49">
                  <c:v>285.07866827192953</c:v>
                </c:pt>
                <c:pt idx="50">
                  <c:v>290.00441889234128</c:v>
                </c:pt>
                <c:pt idx="51">
                  <c:v>294.90344379294567</c:v>
                </c:pt>
                <c:pt idx="52">
                  <c:v>299.77555858333329</c:v>
                </c:pt>
                <c:pt idx="53">
                  <c:v>304.62056636773286</c:v>
                </c:pt>
                <c:pt idx="54">
                  <c:v>309.43825865905757</c:v>
                </c:pt>
                <c:pt idx="55">
                  <c:v>314.22841625715756</c:v>
                </c:pt>
                <c:pt idx="56">
                  <c:v>318.9908100894084</c:v>
                </c:pt>
                <c:pt idx="57">
                  <c:v>323.72520201253678</c:v>
                </c:pt>
                <c:pt idx="58">
                  <c:v>328.43134557521137</c:v>
                </c:pt>
                <c:pt idx="59">
                  <c:v>333.10898674144607</c:v>
                </c:pt>
                <c:pt idx="60">
                  <c:v>337.75786457527084</c:v>
                </c:pt>
                <c:pt idx="61">
                  <c:v>342.37771188745313</c:v>
                </c:pt>
                <c:pt idx="62">
                  <c:v>346.96825584530552</c:v>
                </c:pt>
                <c:pt idx="63">
                  <c:v>351.52921854680255</c:v>
                </c:pt>
                <c:pt idx="64">
                  <c:v>356.06031756037021</c:v>
                </c:pt>
                <c:pt idx="65">
                  <c:v>360.56126643180397</c:v>
                </c:pt>
                <c:pt idx="66">
                  <c:v>365.03177515983356</c:v>
                </c:pt>
                <c:pt idx="67">
                  <c:v>369.47155064187666</c:v>
                </c:pt>
                <c:pt idx="68">
                  <c:v>373.88029709153659</c:v>
                </c:pt>
                <c:pt idx="69">
                  <c:v>378.25771642938236</c:v>
                </c:pt>
                <c:pt idx="70">
                  <c:v>382.60350864852211</c:v>
                </c:pt>
                <c:pt idx="71">
                  <c:v>386.917372156444</c:v>
                </c:pt>
                <c:pt idx="72">
                  <c:v>391.1990040945513</c:v>
                </c:pt>
                <c:pt idx="73">
                  <c:v>395.44810063676096</c:v>
                </c:pt>
                <c:pt idx="74">
                  <c:v>399.66435726848169</c:v>
                </c:pt>
                <c:pt idx="75">
                  <c:v>403.84746904722368</c:v>
                </c:pt>
                <c:pt idx="76">
                  <c:v>407.99713084603104</c:v>
                </c:pt>
                <c:pt idx="77">
                  <c:v>412.11303758086342</c:v>
                </c:pt>
                <c:pt idx="78">
                  <c:v>416.19488442299399</c:v>
                </c:pt>
                <c:pt idx="79">
                  <c:v>420.24236699742613</c:v>
                </c:pt>
                <c:pt idx="80">
                  <c:v>424.25518156827405</c:v>
                </c:pt>
                <c:pt idx="81">
                  <c:v>428.23302521199179</c:v>
                </c:pt>
                <c:pt idx="82">
                  <c:v>432.17559597928209</c:v>
                </c:pt>
                <c:pt idx="83">
                  <c:v>436.08259304646174</c:v>
                </c:pt>
                <c:pt idx="84">
                  <c:v>439.95371685700695</c:v>
                </c:pt>
                <c:pt idx="85">
                  <c:v>443.78866925395846</c:v>
                </c:pt>
                <c:pt idx="86">
                  <c:v>447.5871536038153</c:v>
                </c:pt>
                <c:pt idx="87">
                  <c:v>451.34887491250538</c:v>
                </c:pt>
                <c:pt idx="88">
                  <c:v>455.07353993398027</c:v>
                </c:pt>
                <c:pt idx="89">
                  <c:v>458.76085727194061</c:v>
                </c:pt>
                <c:pt idx="90">
                  <c:v>462.41053747516577</c:v>
                </c:pt>
                <c:pt idx="91">
                  <c:v>466.02229312688445</c:v>
                </c:pt>
                <c:pt idx="92">
                  <c:v>469.59583892859325</c:v>
                </c:pt>
                <c:pt idx="93">
                  <c:v>473.13089177869966</c:v>
                </c:pt>
                <c:pt idx="94">
                  <c:v>476.62717084633726</c:v>
                </c:pt>
                <c:pt idx="95">
                  <c:v>480.08439764067873</c:v>
                </c:pt>
                <c:pt idx="96">
                  <c:v>483.50229607604155</c:v>
                </c:pt>
                <c:pt idx="97">
                  <c:v>486.88059253306739</c:v>
                </c:pt>
                <c:pt idx="98">
                  <c:v>490.21901591622583</c:v>
                </c:pt>
                <c:pt idx="99">
                  <c:v>493.51729770788279</c:v>
                </c:pt>
                <c:pt idx="100">
                  <c:v>496.77517201914799</c:v>
                </c:pt>
                <c:pt idx="101">
                  <c:v>499.99237563770356</c:v>
                </c:pt>
                <c:pt idx="102">
                  <c:v>503.16864807279973</c:v>
                </c:pt>
                <c:pt idx="103">
                  <c:v>506.30373159758648</c:v>
                </c:pt>
                <c:pt idx="104">
                  <c:v>509.39737128893887</c:v>
                </c:pt>
                <c:pt idx="105">
                  <c:v>512.44931506492014</c:v>
                </c:pt>
                <c:pt idx="106">
                  <c:v>515.45931372001394</c:v>
                </c:pt>
                <c:pt idx="107">
                  <c:v>518.42712095824822</c:v>
                </c:pt>
                <c:pt idx="108">
                  <c:v>521.3524934243211</c:v>
                </c:pt>
                <c:pt idx="109">
                  <c:v>524.23519073282785</c:v>
                </c:pt>
                <c:pt idx="110">
                  <c:v>527.07497549568643</c:v>
                </c:pt>
                <c:pt idx="111">
                  <c:v>529.87161334783855</c:v>
                </c:pt>
                <c:pt idx="112">
                  <c:v>532.62487297130735</c:v>
                </c:pt>
                <c:pt idx="113">
                  <c:v>535.33452611767837</c:v>
                </c:pt>
                <c:pt idx="114">
                  <c:v>538.00034762906375</c:v>
                </c:pt>
                <c:pt idx="115">
                  <c:v>540.62211545760681</c:v>
                </c:pt>
                <c:pt idx="116">
                  <c:v>543.19961068357259</c:v>
                </c:pt>
                <c:pt idx="117">
                  <c:v>545.73261753207009</c:v>
                </c:pt>
                <c:pt idx="118">
                  <c:v>548.22092338843913</c:v>
                </c:pt>
                <c:pt idx="119">
                  <c:v>550.66431881233609</c:v>
                </c:pt>
                <c:pt idx="120">
                  <c:v>553.0625975505435</c:v>
                </c:pt>
                <c:pt idx="121">
                  <c:v>555.41555654852243</c:v>
                </c:pt>
                <c:pt idx="122">
                  <c:v>557.72299596072719</c:v>
                </c:pt>
                <c:pt idx="123">
                  <c:v>559.9847191596906</c:v>
                </c:pt>
                <c:pt idx="124">
                  <c:v>562.20053274388567</c:v>
                </c:pt>
                <c:pt idx="125">
                  <c:v>564.37024654436868</c:v>
                </c:pt>
                <c:pt idx="126">
                  <c:v>566.49367363019633</c:v>
                </c:pt>
                <c:pt idx="127">
                  <c:v>568.57063031261191</c:v>
                </c:pt>
                <c:pt idx="128">
                  <c:v>570.60093614798689</c:v>
                </c:pt>
                <c:pt idx="129">
                  <c:v>572.58441393950045</c:v>
                </c:pt>
                <c:pt idx="130">
                  <c:v>574.52088973753416</c:v>
                </c:pt>
                <c:pt idx="131">
                  <c:v>576.41019283875585</c:v>
                </c:pt>
                <c:pt idx="132">
                  <c:v>578.25215578385803</c:v>
                </c:pt>
                <c:pt idx="133">
                  <c:v>580.04661435391279</c:v>
                </c:pt>
                <c:pt idx="134">
                  <c:v>581.79340756530144</c:v>
                </c:pt>
                <c:pt idx="135">
                  <c:v>583.49237766316446</c:v>
                </c:pt>
                <c:pt idx="136">
                  <c:v>585.14337011331997</c:v>
                </c:pt>
                <c:pt idx="137">
                  <c:v>586.74223106462227</c:v>
                </c:pt>
                <c:pt idx="138">
                  <c:v>588.29691119704546</c:v>
                </c:pt>
                <c:pt idx="139">
                  <c:v>589.8031695957194</c:v>
                </c:pt>
                <c:pt idx="140">
                  <c:v>591.26086448811452</c:v>
                </c:pt>
                <c:pt idx="141">
                  <c:v>592.66985725643565</c:v>
                </c:pt>
                <c:pt idx="142">
                  <c:v>594.0300124187188</c:v>
                </c:pt>
                <c:pt idx="143">
                  <c:v>595.34119760777276</c:v>
                </c:pt>
                <c:pt idx="144">
                  <c:v>596.60328354783314</c:v>
                </c:pt>
                <c:pt idx="145">
                  <c:v>597.81614402878483</c:v>
                </c:pt>
                <c:pt idx="146">
                  <c:v>598.97965587779788</c:v>
                </c:pt>
                <c:pt idx="147">
                  <c:v>600.09369892819757</c:v>
                </c:pt>
                <c:pt idx="148">
                  <c:v>601.15815598538359</c:v>
                </c:pt>
                <c:pt idx="149">
                  <c:v>602.17291278958032</c:v>
                </c:pt>
                <c:pt idx="150">
                  <c:v>603.13785797518892</c:v>
                </c:pt>
                <c:pt idx="151">
                  <c:v>604.05288302648114</c:v>
                </c:pt>
                <c:pt idx="152">
                  <c:v>604.91788222935122</c:v>
                </c:pt>
                <c:pt idx="153">
                  <c:v>605.73275261881031</c:v>
                </c:pt>
                <c:pt idx="154">
                  <c:v>606.49739392187371</c:v>
                </c:pt>
                <c:pt idx="155">
                  <c:v>607.2117084954541</c:v>
                </c:pt>
                <c:pt idx="156">
                  <c:v>607.87560125882976</c:v>
                </c:pt>
                <c:pt idx="157">
                  <c:v>608.48897962021147</c:v>
                </c:pt>
                <c:pt idx="158">
                  <c:v>609.05175339687298</c:v>
                </c:pt>
                <c:pt idx="159">
                  <c:v>609.56383472825098</c:v>
                </c:pt>
                <c:pt idx="160">
                  <c:v>610.02513798135249</c:v>
                </c:pt>
                <c:pt idx="161">
                  <c:v>610.43557964772231</c:v>
                </c:pt>
                <c:pt idx="162">
                  <c:v>610.79507823113988</c:v>
                </c:pt>
                <c:pt idx="163">
                  <c:v>611.10355412510557</c:v>
                </c:pt>
                <c:pt idx="164">
                  <c:v>611.36092947906184</c:v>
                </c:pt>
                <c:pt idx="165">
                  <c:v>611.56712805215898</c:v>
                </c:pt>
                <c:pt idx="166">
                  <c:v>611.72207505321649</c:v>
                </c:pt>
                <c:pt idx="167">
                  <c:v>611.82569696535415</c:v>
                </c:pt>
                <c:pt idx="168">
                  <c:v>611.87792135355653</c:v>
                </c:pt>
                <c:pt idx="169">
                  <c:v>611.87867665319641</c:v>
                </c:pt>
                <c:pt idx="170">
                  <c:v>611.82789193725637</c:v>
                </c:pt>
                <c:pt idx="171">
                  <c:v>611.72549665966505</c:v>
                </c:pt>
                <c:pt idx="172">
                  <c:v>611.5714203717788</c:v>
                </c:pt>
                <c:pt idx="173">
                  <c:v>611.36559240858605</c:v>
                </c:pt>
                <c:pt idx="174">
                  <c:v>611.10794154068321</c:v>
                </c:pt>
                <c:pt idx="175">
                  <c:v>610.79839558743947</c:v>
                </c:pt>
                <c:pt idx="176">
                  <c:v>610.43688098602013</c:v>
                </c:pt>
                <c:pt idx="177">
                  <c:v>610.02332231004448</c:v>
                </c:pt>
                <c:pt idx="178">
                  <c:v>609.55764173058856</c:v>
                </c:pt>
              </c:numCache>
            </c:numRef>
          </c:xVal>
          <c:yVal>
            <c:numRef>
              <c:f>Kollisionen!$AI$63:$AI$241</c:f>
              <c:numCache>
                <c:formatCode>0.00</c:formatCode>
                <c:ptCount val="179"/>
                <c:pt idx="0">
                  <c:v>655.27760680720246</c:v>
                </c:pt>
                <c:pt idx="1">
                  <c:v>655.40663432212284</c:v>
                </c:pt>
                <c:pt idx="2">
                  <c:v>655.50242256920251</c:v>
                </c:pt>
                <c:pt idx="3">
                  <c:v>655.56389285685839</c:v>
                </c:pt>
                <c:pt idx="4">
                  <c:v>655.58986289065035</c:v>
                </c:pt>
                <c:pt idx="5">
                  <c:v>655.57905942632306</c:v>
                </c:pt>
                <c:pt idx="6">
                  <c:v>655.53013265397988</c:v>
                </c:pt>
                <c:pt idx="7">
                  <c:v>655.44167194222905</c:v>
                </c:pt>
                <c:pt idx="8">
                  <c:v>655.31222252743771</c:v>
                </c:pt>
                <c:pt idx="9">
                  <c:v>655.14030270893829</c:v>
                </c:pt>
                <c:pt idx="10">
                  <c:v>654.92442110700665</c:v>
                </c:pt>
                <c:pt idx="11">
                  <c:v>654.66309355610406</c:v>
                </c:pt>
                <c:pt idx="12">
                  <c:v>654.35485923935391</c:v>
                </c:pt>
                <c:pt idx="13">
                  <c:v>653.99829571854821</c:v>
                </c:pt>
                <c:pt idx="14">
                  <c:v>653.59203257342335</c:v>
                </c:pt>
                <c:pt idx="15">
                  <c:v>653.13476343039076</c:v>
                </c:pt>
                <c:pt idx="16">
                  <c:v>652.62525623022282</c:v>
                </c:pt>
                <c:pt idx="17">
                  <c:v>652.06236165250721</c:v>
                </c:pt>
                <c:pt idx="18">
                  <c:v>651.44501967869621</c:v>
                </c:pt>
                <c:pt idx="19">
                  <c:v>650.77226433267526</c:v>
                </c:pt>
                <c:pt idx="20">
                  <c:v>650.0432266861618</c:v>
                </c:pt>
                <c:pt idx="21">
                  <c:v>649.25713625487492</c:v>
                </c:pt>
                <c:pt idx="22">
                  <c:v>648.41332094001746</c:v>
                </c:pt>
                <c:pt idx="23">
                  <c:v>647.51120568848023</c:v>
                </c:pt>
                <c:pt idx="24">
                  <c:v>646.55031005510364</c:v>
                </c:pt>
                <c:pt idx="25">
                  <c:v>645.53024485245464</c:v>
                </c:pt>
                <c:pt idx="26">
                  <c:v>644.4507080691742</c:v>
                </c:pt>
                <c:pt idx="27">
                  <c:v>643.31148022844536</c:v>
                </c:pt>
                <c:pt idx="28">
                  <c:v>642.1124193448361</c:v>
                </c:pt>
                <c:pt idx="29">
                  <c:v>640.8534556219679</c:v>
                </c:pt>
                <c:pt idx="30">
                  <c:v>639.53458601623674</c:v>
                </c:pt>
                <c:pt idx="31">
                  <c:v>638.15586877409203</c:v>
                </c:pt>
                <c:pt idx="32">
                  <c:v>636.71741803292014</c:v>
                </c:pt>
                <c:pt idx="33">
                  <c:v>635.21939855891696</c:v>
                </c:pt>
                <c:pt idx="34">
                  <c:v>633.66202067990605</c:v>
                </c:pt>
                <c:pt idx="35">
                  <c:v>632.04553545707472</c:v>
                </c:pt>
                <c:pt idx="36">
                  <c:v>630.37023012725683</c:v>
                </c:pt>
                <c:pt idx="37">
                  <c:v>628.63642383666172</c:v>
                </c:pt>
                <c:pt idx="38">
                  <c:v>626.84446367786916</c:v>
                </c:pt>
                <c:pt idx="39">
                  <c:v>624.99472103434709</c:v>
                </c:pt>
                <c:pt idx="40">
                  <c:v>623.08758823060896</c:v>
                </c:pt>
                <c:pt idx="41">
                  <c:v>621.12347548126354</c:v>
                </c:pt>
                <c:pt idx="42">
                  <c:v>619.10280812847441</c:v>
                </c:pt>
                <c:pt idx="43">
                  <c:v>617.026024154585</c:v>
                </c:pt>
                <c:pt idx="44">
                  <c:v>614.89357195473394</c:v>
                </c:pt>
                <c:pt idx="45">
                  <c:v>612.70590835305109</c:v>
                </c:pt>
                <c:pt idx="46">
                  <c:v>610.46349684535812</c:v>
                </c:pt>
                <c:pt idx="47">
                  <c:v>608.16680605109207</c:v>
                </c:pt>
                <c:pt idx="48">
                  <c:v>605.8163083573196</c:v>
                </c:pt>
                <c:pt idx="49">
                  <c:v>603.41247873814871</c:v>
                </c:pt>
                <c:pt idx="50">
                  <c:v>600.95579373347664</c:v>
                </c:pt>
                <c:pt idx="51">
                  <c:v>598.44673057179921</c:v>
                </c:pt>
                <c:pt idx="52">
                  <c:v>595.88576642269231</c:v>
                </c:pt>
                <c:pt idx="53">
                  <c:v>593.27337776550951</c:v>
                </c:pt>
                <c:pt idx="54">
                  <c:v>590.61003986181697</c:v>
                </c:pt>
                <c:pt idx="55">
                  <c:v>587.89622632004455</c:v>
                </c:pt>
                <c:pt idx="56">
                  <c:v>585.13240874179303</c:v>
                </c:pt>
                <c:pt idx="57">
                  <c:v>582.31905644015183</c:v>
                </c:pt>
                <c:pt idx="58">
                  <c:v>579.45663622126301</c:v>
                </c:pt>
                <c:pt idx="59">
                  <c:v>576.54561222120105</c:v>
                </c:pt>
                <c:pt idx="60">
                  <c:v>573.58644579101315</c:v>
                </c:pt>
                <c:pt idx="61">
                  <c:v>570.57959542349454</c:v>
                </c:pt>
                <c:pt idx="62">
                  <c:v>567.52551671594199</c:v>
                </c:pt>
                <c:pt idx="63">
                  <c:v>564.42466236374412</c:v>
                </c:pt>
                <c:pt idx="64">
                  <c:v>561.27748218023817</c:v>
                </c:pt>
                <c:pt idx="65">
                  <c:v>558.08442313876697</c:v>
                </c:pt>
                <c:pt idx="66">
                  <c:v>554.84592943334758</c:v>
                </c:pt>
                <c:pt idx="67">
                  <c:v>551.56244255477679</c:v>
                </c:pt>
                <c:pt idx="68">
                  <c:v>548.23440137938508</c:v>
                </c:pt>
                <c:pt idx="69">
                  <c:v>544.86224226798936</c:v>
                </c:pt>
                <c:pt idx="70">
                  <c:v>541.4463991729034</c:v>
                </c:pt>
                <c:pt idx="71">
                  <c:v>537.98730375113814</c:v>
                </c:pt>
                <c:pt idx="72">
                  <c:v>534.48538548216902</c:v>
                </c:pt>
                <c:pt idx="73">
                  <c:v>530.94107178886634</c:v>
                </c:pt>
                <c:pt idx="74">
                  <c:v>527.35478816037551</c:v>
                </c:pt>
                <c:pt idx="75">
                  <c:v>523.72695827590826</c:v>
                </c:pt>
                <c:pt idx="76">
                  <c:v>520.0580041285549</c:v>
                </c:pt>
                <c:pt idx="77">
                  <c:v>516.34834614836268</c:v>
                </c:pt>
                <c:pt idx="78">
                  <c:v>512.59840332404463</c:v>
                </c:pt>
                <c:pt idx="79">
                  <c:v>508.80859332278322</c:v>
                </c:pt>
                <c:pt idx="80">
                  <c:v>504.97933260768468</c:v>
                </c:pt>
                <c:pt idx="81">
                  <c:v>501.11103655252515</c:v>
                </c:pt>
                <c:pt idx="82">
                  <c:v>497.20411955348834</c:v>
                </c:pt>
                <c:pt idx="83">
                  <c:v>493.25899513766552</c:v>
                </c:pt>
                <c:pt idx="84">
                  <c:v>489.27607606813297</c:v>
                </c:pt>
                <c:pt idx="85">
                  <c:v>485.25577444547355</c:v>
                </c:pt>
                <c:pt idx="86">
                  <c:v>481.19850180564271</c:v>
                </c:pt>
                <c:pt idx="87">
                  <c:v>477.10466921411864</c:v>
                </c:pt>
                <c:pt idx="88">
                  <c:v>472.97468735629963</c:v>
                </c:pt>
                <c:pt idx="89">
                  <c:v>468.80896662414</c:v>
                </c:pt>
                <c:pt idx="90">
                  <c:v>464.60791719903705</c:v>
                </c:pt>
                <c:pt idx="91">
                  <c:v>460.3719491309958</c:v>
                </c:pt>
                <c:pt idx="92">
                  <c:v>456.10147241411704</c:v>
                </c:pt>
                <c:pt idx="93">
                  <c:v>451.79689705846312</c:v>
                </c:pt>
                <c:pt idx="94">
                  <c:v>447.45863315837005</c:v>
                </c:pt>
                <c:pt idx="95">
                  <c:v>443.08709095727721</c:v>
                </c:pt>
                <c:pt idx="96">
                  <c:v>438.68268090915876</c:v>
                </c:pt>
                <c:pt idx="97">
                  <c:v>434.24581373664091</c:v>
                </c:pt>
                <c:pt idx="98">
                  <c:v>429.77690048589602</c:v>
                </c:pt>
                <c:pt idx="99">
                  <c:v>425.27635257840717</c:v>
                </c:pt>
                <c:pt idx="100">
                  <c:v>420.74458185969701</c:v>
                </c:pt>
                <c:pt idx="101">
                  <c:v>416.18200064511848</c:v>
                </c:pt>
                <c:pt idx="102">
                  <c:v>411.58902176280401</c:v>
                </c:pt>
                <c:pt idx="103">
                  <c:v>406.96605859386943</c:v>
                </c:pt>
                <c:pt idx="104">
                  <c:v>402.3135251099709</c:v>
                </c:pt>
                <c:pt idx="105">
                  <c:v>397.63183590830801</c:v>
                </c:pt>
                <c:pt idx="106">
                  <c:v>392.92140624417101</c:v>
                </c:pt>
                <c:pt idx="107">
                  <c:v>388.18265206112193</c:v>
                </c:pt>
                <c:pt idx="108">
                  <c:v>383.41599001890415</c:v>
                </c:pt>
                <c:pt idx="109">
                  <c:v>378.62183751916859</c:v>
                </c:pt>
                <c:pt idx="110">
                  <c:v>373.8006127291053</c:v>
                </c:pt>
                <c:pt idx="111">
                  <c:v>368.95273460306674</c:v>
                </c:pt>
                <c:pt idx="112">
                  <c:v>364.07862290226637</c:v>
                </c:pt>
                <c:pt idx="113">
                  <c:v>359.17869821263457</c:v>
                </c:pt>
                <c:pt idx="114">
                  <c:v>354.25338196091354</c:v>
                </c:pt>
                <c:pt idx="115">
                  <c:v>349.3030964290669</c:v>
                </c:pt>
                <c:pt idx="116">
                  <c:v>344.32826476708209</c:v>
                </c:pt>
                <c:pt idx="117">
                  <c:v>339.32931100423843</c:v>
                </c:pt>
                <c:pt idx="118">
                  <c:v>334.30666005891385</c:v>
                </c:pt>
                <c:pt idx="119">
                  <c:v>329.2607377470012</c:v>
                </c:pt>
                <c:pt idx="120">
                  <c:v>324.19197078900095</c:v>
                </c:pt>
                <c:pt idx="121">
                  <c:v>319.10078681586043</c:v>
                </c:pt>
                <c:pt idx="122">
                  <c:v>313.9876143736218</c:v>
                </c:pt>
                <c:pt idx="123">
                  <c:v>308.85288292694611</c:v>
                </c:pt>
                <c:pt idx="124">
                  <c:v>303.69702286157417</c:v>
                </c:pt>
                <c:pt idx="125">
                  <c:v>298.52046548578596</c:v>
                </c:pt>
                <c:pt idx="126">
                  <c:v>293.32364303092118</c:v>
                </c:pt>
                <c:pt idx="127">
                  <c:v>288.10698865101699</c:v>
                </c:pt>
                <c:pt idx="128">
                  <c:v>282.87093642162631</c:v>
                </c:pt>
                <c:pt idx="129">
                  <c:v>277.61592133786945</c:v>
                </c:pt>
                <c:pt idx="130">
                  <c:v>272.34237931178274</c:v>
                </c:pt>
                <c:pt idx="131">
                  <c:v>267.05074716901515</c:v>
                </c:pt>
                <c:pt idx="132">
                  <c:v>261.74146264493595</c:v>
                </c:pt>
                <c:pt idx="133">
                  <c:v>256.41496438020636</c:v>
                </c:pt>
                <c:pt idx="134">
                  <c:v>251.07169191587371</c:v>
                </c:pt>
                <c:pt idx="135">
                  <c:v>245.71208568804758</c:v>
                </c:pt>
                <c:pt idx="136">
                  <c:v>240.33658702221331</c:v>
                </c:pt>
                <c:pt idx="137">
                  <c:v>234.95636348191337</c:v>
                </c:pt>
                <c:pt idx="138">
                  <c:v>229.55044196365762</c:v>
                </c:pt>
                <c:pt idx="139">
                  <c:v>224.12995643967818</c:v>
                </c:pt>
                <c:pt idx="140">
                  <c:v>218.69535172841725</c:v>
                </c:pt>
                <c:pt idx="141">
                  <c:v>213.24707350602901</c:v>
                </c:pt>
                <c:pt idx="142">
                  <c:v>207.7855682998194</c:v>
                </c:pt>
                <c:pt idx="143">
                  <c:v>202.31128348177549</c:v>
                </c:pt>
                <c:pt idx="144">
                  <c:v>196.8246672622534</c:v>
                </c:pt>
                <c:pt idx="145">
                  <c:v>191.32616868390616</c:v>
                </c:pt>
                <c:pt idx="146">
                  <c:v>185.81623761592971</c:v>
                </c:pt>
                <c:pt idx="147">
                  <c:v>180.29532474871596</c:v>
                </c:pt>
                <c:pt idx="148">
                  <c:v>174.76388158900085</c:v>
                </c:pt>
                <c:pt idx="149">
                  <c:v>169.22236045560814</c:v>
                </c:pt>
                <c:pt idx="150">
                  <c:v>163.67121447589193</c:v>
                </c:pt>
                <c:pt idx="151">
                  <c:v>158.11089758298769</c:v>
                </c:pt>
                <c:pt idx="152">
                  <c:v>152.54186451399704</c:v>
                </c:pt>
                <c:pt idx="153">
                  <c:v>146.96457080923093</c:v>
                </c:pt>
                <c:pt idx="154">
                  <c:v>141.37947281265878</c:v>
                </c:pt>
                <c:pt idx="155">
                  <c:v>135.78702767371169</c:v>
                </c:pt>
                <c:pt idx="156">
                  <c:v>130.18769335061299</c:v>
                </c:pt>
                <c:pt idx="157">
                  <c:v>124.58192861541613</c:v>
                </c:pt>
                <c:pt idx="158">
                  <c:v>118.9701930609553</c:v>
                </c:pt>
                <c:pt idx="159">
                  <c:v>113.35294710993014</c:v>
                </c:pt>
                <c:pt idx="160">
                  <c:v>107.73065202636982</c:v>
                </c:pt>
                <c:pt idx="161">
                  <c:v>102.10376992975229</c:v>
                </c:pt>
                <c:pt idx="162">
                  <c:v>96.472763812077645</c:v>
                </c:pt>
                <c:pt idx="163">
                  <c:v>90.838097558237322</c:v>
                </c:pt>
                <c:pt idx="164">
                  <c:v>85.200235970052276</c:v>
                </c:pt>
                <c:pt idx="165">
                  <c:v>79.559644794406765</c:v>
                </c:pt>
                <c:pt idx="166">
                  <c:v>73.916790755947815</c:v>
                </c:pt>
                <c:pt idx="167">
                  <c:v>68.272141594888865</c:v>
                </c:pt>
                <c:pt idx="168">
                  <c:v>62.626166110519875</c:v>
                </c:pt>
                <c:pt idx="169">
                  <c:v>56.979334211106561</c:v>
                </c:pt>
                <c:pt idx="170">
                  <c:v>51.332116970960058</c:v>
                </c:pt>
                <c:pt idx="171">
                  <c:v>45.684986695558464</c:v>
                </c:pt>
                <c:pt idx="172">
                  <c:v>40.038416995738075</c:v>
                </c:pt>
                <c:pt idx="173">
                  <c:v>34.392882872111215</c:v>
                </c:pt>
                <c:pt idx="174">
                  <c:v>28.74886081105301</c:v>
                </c:pt>
                <c:pt idx="175">
                  <c:v>23.106828893795473</c:v>
                </c:pt>
                <c:pt idx="176">
                  <c:v>17.467266920422219</c:v>
                </c:pt>
                <c:pt idx="177">
                  <c:v>11.830656550842431</c:v>
                </c:pt>
                <c:pt idx="178">
                  <c:v>6.197481465171812</c:v>
                </c:pt>
              </c:numCache>
            </c:numRef>
          </c:yVal>
          <c:smooth val="0"/>
          <c:extLst>
            <c:ext xmlns:c16="http://schemas.microsoft.com/office/drawing/2014/chart" uri="{C3380CC4-5D6E-409C-BE32-E72D297353CC}">
              <c16:uniqueId val="{00000002-FB27-49C6-9CF1-6575B87B14FD}"/>
            </c:ext>
          </c:extLst>
        </c:ser>
        <c:ser>
          <c:idx val="0"/>
          <c:order val="3"/>
          <c:tx>
            <c:v>Oberkante Blende innen</c:v>
          </c:tx>
          <c:spPr>
            <a:ln w="19050" cap="rnd">
              <a:solidFill>
                <a:schemeClr val="accent1"/>
              </a:solidFill>
              <a:round/>
            </a:ln>
            <a:effectLst/>
          </c:spPr>
          <c:marker>
            <c:symbol val="none"/>
          </c:marker>
          <c:xVal>
            <c:numRef>
              <c:f>Kollisionen!$AD$63:$AD$241</c:f>
              <c:numCache>
                <c:formatCode>0.00</c:formatCode>
                <c:ptCount val="179"/>
                <c:pt idx="0">
                  <c:v>-40.611800128937006</c:v>
                </c:pt>
                <c:pt idx="1">
                  <c:v>-34.499929170962936</c:v>
                </c:pt>
                <c:pt idx="2">
                  <c:v>-28.398084483501776</c:v>
                </c:pt>
                <c:pt idx="3">
                  <c:v>-22.308106740694278</c:v>
                </c:pt>
                <c:pt idx="4">
                  <c:v>-16.231756230592783</c:v>
                </c:pt>
                <c:pt idx="5">
                  <c:v>-10.170698377168705</c:v>
                </c:pt>
                <c:pt idx="6">
                  <c:v>-4.1264910258937668</c:v>
                </c:pt>
                <c:pt idx="7">
                  <c:v>1.8994262026999813</c:v>
                </c:pt>
                <c:pt idx="8">
                  <c:v>7.9057402632001867</c:v>
                </c:pt>
                <c:pt idx="9">
                  <c:v>13.891270595592175</c:v>
                </c:pt>
                <c:pt idx="10">
                  <c:v>19.854972540114389</c:v>
                </c:pt>
                <c:pt idx="11">
                  <c:v>25.795938287705685</c:v>
                </c:pt>
                <c:pt idx="12">
                  <c:v>31.713395477321566</c:v>
                </c:pt>
                <c:pt idx="13">
                  <c:v>37.606703621447153</c:v>
                </c:pt>
                <c:pt idx="14">
                  <c:v>43.475348598024553</c:v>
                </c:pt>
                <c:pt idx="15">
                  <c:v>49.318935488939061</c:v>
                </c:pt>
                <c:pt idx="16">
                  <c:v>55.13718007151261</c:v>
                </c:pt>
                <c:pt idx="17">
                  <c:v>60.929899280552561</c:v>
                </c:pt>
                <c:pt idx="18">
                  <c:v>66.69700095569921</c:v>
                </c:pt>
                <c:pt idx="19">
                  <c:v>72.43847317408067</c:v>
                </c:pt>
                <c:pt idx="20">
                  <c:v>78.154373444010361</c:v>
                </c:pt>
                <c:pt idx="21">
                  <c:v>83.844818004223754</c:v>
                </c:pt>
                <c:pt idx="22">
                  <c:v>89.50997143749035</c:v>
                </c:pt>
                <c:pt idx="23">
                  <c:v>95.150036769703576</c:v>
                </c:pt>
                <c:pt idx="24">
                  <c:v>100.76524618777289</c:v>
                </c:pt>
                <c:pt idx="25">
                  <c:v>106.35585247347476</c:v>
                </c:pt>
                <c:pt idx="26">
                  <c:v>111.92212121709416</c:v>
                </c:pt>
                <c:pt idx="27">
                  <c:v>117.46432384506097</c:v>
                </c:pt>
                <c:pt idx="28">
                  <c:v>122.98273147032873</c:v>
                </c:pt>
                <c:pt idx="29">
                  <c:v>128.4776095531449</c:v>
                </c:pt>
                <c:pt idx="30">
                  <c:v>133.94921334304664</c:v>
                </c:pt>
                <c:pt idx="31">
                  <c:v>139.39778406013724</c:v>
                </c:pt>
                <c:pt idx="32">
                  <c:v>144.82354576457831</c:v>
                </c:pt>
                <c:pt idx="33">
                  <c:v>150.22670285731974</c:v>
                </c:pt>
                <c:pt idx="34">
                  <c:v>155.60743815190096</c:v>
                </c:pt>
                <c:pt idx="35">
                  <c:v>160.96591145620994</c:v>
                </c:pt>
                <c:pt idx="36">
                  <c:v>166.30225860391886</c:v>
                </c:pt>
                <c:pt idx="37">
                  <c:v>171.61659087750976</c:v>
                </c:pt>
                <c:pt idx="38">
                  <c:v>176.90899476798765</c:v>
                </c:pt>
                <c:pt idx="39">
                  <c:v>182.17953202023256</c:v>
                </c:pt>
                <c:pt idx="40">
                  <c:v>187.42823991720587</c:v>
                </c:pt>
                <c:pt idx="41">
                  <c:v>192.6551317606789</c:v>
                </c:pt>
                <c:pt idx="42">
                  <c:v>197.86019751062852</c:v>
                </c:pt>
                <c:pt idx="43">
                  <c:v>203.04340454981934</c:v>
                </c:pt>
                <c:pt idx="44">
                  <c:v>208.20469854426639</c:v>
                </c:pt>
                <c:pt idx="45">
                  <c:v>213.34400437418961</c:v>
                </c:pt>
                <c:pt idx="46">
                  <c:v>218.46122711368471</c:v>
                </c:pt>
                <c:pt idx="47">
                  <c:v>223.55625304063167</c:v>
                </c:pt>
                <c:pt idx="48">
                  <c:v>228.628950661326</c:v>
                </c:pt>
                <c:pt idx="49">
                  <c:v>233.67917173696614</c:v>
                </c:pt>
                <c:pt idx="50">
                  <c:v>238.70675230146077</c:v>
                </c:pt>
                <c:pt idx="51">
                  <c:v>243.71151366206598</c:v>
                </c:pt>
                <c:pt idx="52">
                  <c:v>248.69326337613148</c:v>
                </c:pt>
                <c:pt idx="53">
                  <c:v>253.6517961987621</c:v>
                </c:pt>
                <c:pt idx="54">
                  <c:v>258.58689499749988</c:v>
                </c:pt>
                <c:pt idx="55">
                  <c:v>263.49833163123475</c:v>
                </c:pt>
                <c:pt idx="56">
                  <c:v>268.38586779147431</c:v>
                </c:pt>
                <c:pt idx="57">
                  <c:v>273.24925580487235</c:v>
                </c:pt>
                <c:pt idx="58">
                  <c:v>278.08823939654593</c:v>
                </c:pt>
                <c:pt idx="59">
                  <c:v>282.90255441422636</c:v>
                </c:pt>
                <c:pt idx="60">
                  <c:v>287.69192951370064</c:v>
                </c:pt>
                <c:pt idx="61">
                  <c:v>292.45608680632569</c:v>
                </c:pt>
                <c:pt idx="62">
                  <c:v>297.19474246965001</c:v>
                </c:pt>
                <c:pt idx="63">
                  <c:v>301.90760732236868</c:v>
                </c:pt>
                <c:pt idx="64">
                  <c:v>306.59438736497043</c:v>
                </c:pt>
                <c:pt idx="65">
                  <c:v>311.25478428753792</c:v>
                </c:pt>
                <c:pt idx="66">
                  <c:v>315.88849594621428</c:v>
                </c:pt>
                <c:pt idx="67">
                  <c:v>320.49521680988221</c:v>
                </c:pt>
                <c:pt idx="68">
                  <c:v>325.07463837860792</c:v>
                </c:pt>
                <c:pt idx="69">
                  <c:v>329.62644957538919</c:v>
                </c:pt>
                <c:pt idx="70">
                  <c:v>334.150337112719</c:v>
                </c:pt>
                <c:pt idx="71">
                  <c:v>338.64598583543744</c:v>
                </c:pt>
                <c:pt idx="72">
                  <c:v>343.11307904129995</c:v>
                </c:pt>
                <c:pt idx="73">
                  <c:v>347.55129878062985</c:v>
                </c:pt>
                <c:pt idx="74">
                  <c:v>351.96032613637215</c:v>
                </c:pt>
                <c:pt idx="75">
                  <c:v>356.33984148580015</c:v>
                </c:pt>
                <c:pt idx="76">
                  <c:v>360.68952474506551</c:v>
                </c:pt>
                <c:pt idx="77">
                  <c:v>365.00905559771934</c:v>
                </c:pt>
                <c:pt idx="78">
                  <c:v>369.29811370826985</c:v>
                </c:pt>
                <c:pt idx="79">
                  <c:v>373.55637892178015</c:v>
                </c:pt>
                <c:pt idx="80">
                  <c:v>377.78353145045031</c:v>
                </c:pt>
                <c:pt idx="81">
                  <c:v>381.97925204806904</c:v>
                </c:pt>
                <c:pt idx="82">
                  <c:v>386.14322217316555</c:v>
                </c:pt>
                <c:pt idx="83">
                  <c:v>390.27512414163834</c:v>
                </c:pt>
                <c:pt idx="84">
                  <c:v>394.37464126958457</c:v>
                </c:pt>
                <c:pt idx="85">
                  <c:v>398.44145800700966</c:v>
                </c:pt>
                <c:pt idx="86">
                  <c:v>402.47526006304543</c:v>
                </c:pt>
                <c:pt idx="87">
                  <c:v>406.47573452326537</c:v>
                </c:pt>
                <c:pt idx="88">
                  <c:v>410.44256995964417</c:v>
                </c:pt>
                <c:pt idx="89">
                  <c:v>414.37545653366783</c:v>
                </c:pt>
                <c:pt idx="90">
                  <c:v>418.27408609306752</c:v>
                </c:pt>
                <c:pt idx="91">
                  <c:v>422.13815226261477</c:v>
                </c:pt>
                <c:pt idx="92">
                  <c:v>425.96735052938328</c:v>
                </c:pt>
                <c:pt idx="93">
                  <c:v>429.76137832285559</c:v>
                </c:pt>
                <c:pt idx="94">
                  <c:v>433.5199350902206</c:v>
                </c:pt>
                <c:pt idx="95">
                  <c:v>437.24272236718878</c:v>
                </c:pt>
                <c:pt idx="96">
                  <c:v>440.92944384461873</c:v>
                </c:pt>
                <c:pt idx="97">
                  <c:v>444.57980543123648</c:v>
                </c:pt>
                <c:pt idx="98">
                  <c:v>448.19351531269888</c:v>
                </c:pt>
                <c:pt idx="99">
                  <c:v>451.77028400723913</c:v>
                </c:pt>
                <c:pt idx="100">
                  <c:v>455.30982441811102</c:v>
                </c:pt>
                <c:pt idx="101">
                  <c:v>458.81185188303277</c:v>
                </c:pt>
                <c:pt idx="102">
                  <c:v>462.27608422081585</c:v>
                </c:pt>
                <c:pt idx="103">
                  <c:v>465.70224177534891</c:v>
                </c:pt>
                <c:pt idx="104">
                  <c:v>469.09004745709262</c:v>
                </c:pt>
                <c:pt idx="105">
                  <c:v>472.439226782231</c:v>
                </c:pt>
                <c:pt idx="106">
                  <c:v>475.74950790961014</c:v>
                </c:pt>
                <c:pt idx="107">
                  <c:v>479.02062167558506</c:v>
                </c:pt>
                <c:pt idx="108">
                  <c:v>482.25230162688712</c:v>
                </c:pt>
                <c:pt idx="109">
                  <c:v>485.44428405161136</c:v>
                </c:pt>
                <c:pt idx="110">
                  <c:v>488.59630800841614</c:v>
                </c:pt>
                <c:pt idx="111">
                  <c:v>491.7081153540197</c:v>
                </c:pt>
                <c:pt idx="112">
                  <c:v>494.77945076906821</c:v>
                </c:pt>
                <c:pt idx="113">
                  <c:v>497.81006178244428</c:v>
                </c:pt>
                <c:pt idx="114">
                  <c:v>500.79969879407565</c:v>
                </c:pt>
                <c:pt idx="115">
                  <c:v>503.74811509630172</c:v>
                </c:pt>
                <c:pt idx="116">
                  <c:v>506.65506689384142</c:v>
                </c:pt>
                <c:pt idx="117">
                  <c:v>509.52031332241052</c:v>
                </c:pt>
                <c:pt idx="118">
                  <c:v>512.34361646601815</c:v>
                </c:pt>
                <c:pt idx="119">
                  <c:v>515.12474137298068</c:v>
                </c:pt>
                <c:pt idx="120">
                  <c:v>517.86345607067267</c:v>
                </c:pt>
                <c:pt idx="121">
                  <c:v>520.55953157903878</c:v>
                </c:pt>
                <c:pt idx="122">
                  <c:v>523.21274192288297</c:v>
                </c:pt>
                <c:pt idx="123">
                  <c:v>525.82286414294242</c:v>
                </c:pt>
                <c:pt idx="124">
                  <c:v>528.38967830575609</c:v>
                </c:pt>
                <c:pt idx="125">
                  <c:v>530.91296751232733</c:v>
                </c:pt>
                <c:pt idx="126">
                  <c:v>533.39251790557648</c:v>
                </c:pt>
                <c:pt idx="127">
                  <c:v>535.82811867657847</c:v>
                </c:pt>
                <c:pt idx="128">
                  <c:v>538.21956206956872</c:v>
                </c:pt>
                <c:pt idx="129">
                  <c:v>540.56664338570317</c:v>
                </c:pt>
                <c:pt idx="130">
                  <c:v>542.86916098554718</c:v>
                </c:pt>
                <c:pt idx="131">
                  <c:v>545.12691629026847</c:v>
                </c:pt>
                <c:pt idx="132">
                  <c:v>547.33971378149738</c:v>
                </c:pt>
                <c:pt idx="133">
                  <c:v>549.50736099981987</c:v>
                </c:pt>
                <c:pt idx="134">
                  <c:v>551.62966854185652</c:v>
                </c:pt>
                <c:pt idx="135">
                  <c:v>553.70645005587801</c:v>
                </c:pt>
                <c:pt idx="136">
                  <c:v>555.73752223590009</c:v>
                </c:pt>
                <c:pt idx="137">
                  <c:v>557.7179354324694</c:v>
                </c:pt>
                <c:pt idx="138">
                  <c:v>559.65714052667101</c:v>
                </c:pt>
                <c:pt idx="139">
                  <c:v>561.55010491654321</c:v>
                </c:pt>
                <c:pt idx="140">
                  <c:v>563.39665738039832</c:v>
                </c:pt>
                <c:pt idx="141">
                  <c:v>565.19662968743114</c:v>
                </c:pt>
                <c:pt idx="142">
                  <c:v>566.94985658107237</c:v>
                </c:pt>
                <c:pt idx="143">
                  <c:v>568.65617576019645</c:v>
                </c:pt>
                <c:pt idx="144">
                  <c:v>570.31542785805595</c:v>
                </c:pt>
                <c:pt idx="145">
                  <c:v>571.92745641879537</c:v>
                </c:pt>
                <c:pt idx="146">
                  <c:v>573.49210787138941</c:v>
                </c:pt>
                <c:pt idx="147">
                  <c:v>575.00923150082997</c:v>
                </c:pt>
                <c:pt idx="148">
                  <c:v>576.47867941636991</c:v>
                </c:pt>
                <c:pt idx="149">
                  <c:v>577.90030651661186</c:v>
                </c:pt>
                <c:pt idx="150">
                  <c:v>579.27397045120847</c:v>
                </c:pt>
                <c:pt idx="151">
                  <c:v>580.59953157891641</c:v>
                </c:pt>
                <c:pt idx="152">
                  <c:v>581.8768529217183</c:v>
                </c:pt>
                <c:pt idx="153">
                  <c:v>583.10580011469801</c:v>
                </c:pt>
                <c:pt idx="154">
                  <c:v>584.28624135131906</c:v>
                </c:pt>
                <c:pt idx="155">
                  <c:v>585.41804732371929</c:v>
                </c:pt>
                <c:pt idx="156">
                  <c:v>586.50109115759051</c:v>
                </c:pt>
                <c:pt idx="157">
                  <c:v>587.53524834116695</c:v>
                </c:pt>
                <c:pt idx="158">
                  <c:v>588.52039664778556</c:v>
                </c:pt>
                <c:pt idx="159">
                  <c:v>589.45641605142771</c:v>
                </c:pt>
                <c:pt idx="160">
                  <c:v>590.34318863457452</c:v>
                </c:pt>
                <c:pt idx="161">
                  <c:v>591.18059848763426</c:v>
                </c:pt>
                <c:pt idx="162">
                  <c:v>591.96853159910575</c:v>
                </c:pt>
                <c:pt idx="163">
                  <c:v>592.70687573554108</c:v>
                </c:pt>
                <c:pt idx="164">
                  <c:v>593.3955203102521</c:v>
                </c:pt>
                <c:pt idx="165">
                  <c:v>594.03435623956818</c:v>
                </c:pt>
                <c:pt idx="166">
                  <c:v>594.62327578529914</c:v>
                </c:pt>
                <c:pt idx="167">
                  <c:v>595.16217238187505</c:v>
                </c:pt>
                <c:pt idx="168">
                  <c:v>595.65094044642819</c:v>
                </c:pt>
                <c:pt idx="169">
                  <c:v>596.08947516984028</c:v>
                </c:pt>
                <c:pt idx="170">
                  <c:v>596.4776722864957</c:v>
                </c:pt>
                <c:pt idx="171">
                  <c:v>596.81542782015731</c:v>
                </c:pt>
                <c:pt idx="172">
                  <c:v>597.1026378029926</c:v>
                </c:pt>
                <c:pt idx="173">
                  <c:v>597.33919796433213</c:v>
                </c:pt>
                <c:pt idx="174">
                  <c:v>597.52500338520372</c:v>
                </c:pt>
                <c:pt idx="175">
                  <c:v>597.65994811406358</c:v>
                </c:pt>
                <c:pt idx="176">
                  <c:v>597.74392473839066</c:v>
                </c:pt>
                <c:pt idx="177">
                  <c:v>597.77682390592236</c:v>
                </c:pt>
                <c:pt idx="178">
                  <c:v>597.75853378824149</c:v>
                </c:pt>
              </c:numCache>
            </c:numRef>
          </c:xVal>
          <c:yVal>
            <c:numRef>
              <c:f>Kollisionen!$AE$63:$AE$241</c:f>
              <c:numCache>
                <c:formatCode>0.00</c:formatCode>
                <c:ptCount val="179"/>
                <c:pt idx="0">
                  <c:v>644.37684044283117</c:v>
                </c:pt>
                <c:pt idx="1">
                  <c:v>644.95585320621524</c:v>
                </c:pt>
                <c:pt idx="2">
                  <c:v>645.50242256920251</c:v>
                </c:pt>
                <c:pt idx="3">
                  <c:v>646.01543551148256</c:v>
                </c:pt>
                <c:pt idx="4">
                  <c:v>646.49367535189401</c:v>
                </c:pt>
                <c:pt idx="5">
                  <c:v>646.93583440408452</c:v>
                </c:pt>
                <c:pt idx="6">
                  <c:v>647.34052836330829</c:v>
                </c:pt>
                <c:pt idx="7">
                  <c:v>647.70631205319842</c:v>
                </c:pt>
                <c:pt idx="8">
                  <c:v>648.03169611765225</c:v>
                </c:pt>
                <c:pt idx="9">
                  <c:v>648.31516421867161</c:v>
                </c:pt>
                <c:pt idx="10">
                  <c:v>648.55519029697973</c:v>
                </c:pt>
                <c:pt idx="11">
                  <c:v>648.75025546790243</c:v>
                </c:pt>
                <c:pt idx="12">
                  <c:v>648.89886415849037</c:v>
                </c:pt>
                <c:pt idx="13">
                  <c:v>648.9995591401721</c:v>
                </c:pt>
                <c:pt idx="14">
                  <c:v>649.05093517067826</c:v>
                </c:pt>
                <c:pt idx="15">
                  <c:v>649.0516510254256</c:v>
                </c:pt>
                <c:pt idx="16">
                  <c:v>649.00043976785571</c:v>
                </c:pt>
                <c:pt idx="17">
                  <c:v>648.89611717654589</c:v>
                </c:pt>
                <c:pt idx="18">
                  <c:v>648.73758831091573</c:v>
                </c:pt>
                <c:pt idx="19">
                  <c:v>648.52385225445687</c:v>
                </c:pt>
                <c:pt idx="20">
                  <c:v>648.25400512279032</c:v>
                </c:pt>
                <c:pt idx="21">
                  <c:v>647.92724146249964</c:v>
                </c:pt>
                <c:pt idx="22">
                  <c:v>647.54285419527571</c:v>
                </c:pt>
                <c:pt idx="23">
                  <c:v>647.10023328078466</c:v>
                </c:pt>
                <c:pt idx="24">
                  <c:v>646.5988632815945</c:v>
                </c:pt>
                <c:pt idx="25">
                  <c:v>646.03832001561545</c:v>
                </c:pt>
                <c:pt idx="26">
                  <c:v>645.41826647711434</c:v>
                </c:pt>
                <c:pt idx="27">
                  <c:v>644.73844819784597</c:v>
                </c:pt>
                <c:pt idx="28">
                  <c:v>643.9986882065615</c:v>
                </c:pt>
                <c:pt idx="29">
                  <c:v>643.19888172934145</c:v>
                </c:pt>
                <c:pt idx="30">
                  <c:v>642.33899075597958</c:v>
                </c:pt>
                <c:pt idx="31">
                  <c:v>641.41903857992554</c:v>
                </c:pt>
                <c:pt idx="32">
                  <c:v>640.4391044018297</c:v>
                </c:pt>
                <c:pt idx="33">
                  <c:v>639.39931807007667</c:v>
                </c:pt>
                <c:pt idx="34">
                  <c:v>638.29985501626163</c:v>
                </c:pt>
                <c:pt idx="35">
                  <c:v>637.14093142958563</c:v>
                </c:pt>
                <c:pt idx="36">
                  <c:v>635.92279970179209</c:v>
                </c:pt>
                <c:pt idx="37">
                  <c:v>634.64574416355038</c:v>
                </c:pt>
                <c:pt idx="38">
                  <c:v>633.31007712410235</c:v>
                </c:pt>
                <c:pt idx="39">
                  <c:v>631.91613521842839</c:v>
                </c:pt>
                <c:pt idx="40">
                  <c:v>630.46427606005079</c:v>
                </c:pt>
                <c:pt idx="41">
                  <c:v>628.95487519272763</c:v>
                </c:pt>
                <c:pt idx="42">
                  <c:v>627.38832333055245</c:v>
                </c:pt>
                <c:pt idx="43">
                  <c:v>625.76502387321545</c:v>
                </c:pt>
                <c:pt idx="44">
                  <c:v>624.08539068125401</c:v>
                </c:pt>
                <c:pt idx="45">
                  <c:v>622.34984609487708</c:v>
                </c:pt>
                <c:pt idx="46">
                  <c:v>620.55881917929298</c:v>
                </c:pt>
                <c:pt idx="47">
                  <c:v>618.71274417925429</c:v>
                </c:pt>
                <c:pt idx="48">
                  <c:v>616.81205916569058</c:v>
                </c:pt>
                <c:pt idx="49">
                  <c:v>614.85720485773265</c:v>
                </c:pt>
                <c:pt idx="50">
                  <c:v>612.84862360406953</c:v>
                </c:pt>
                <c:pt idx="51">
                  <c:v>610.78675850836146</c:v>
                </c:pt>
                <c:pt idx="52">
                  <c:v>608.67205268431997</c:v>
                </c:pt>
                <c:pt idx="53">
                  <c:v>606.50494862699986</c:v>
                </c:pt>
                <c:pt idx="54">
                  <c:v>604.28588768782049</c:v>
                </c:pt>
                <c:pt idx="55">
                  <c:v>602.01530964180142</c:v>
                </c:pt>
                <c:pt idx="56">
                  <c:v>599.69365233644396</c:v>
                </c:pt>
                <c:pt idx="57">
                  <c:v>597.32135141262086</c:v>
                </c:pt>
                <c:pt idx="58">
                  <c:v>594.89884008870433</c:v>
                </c:pt>
                <c:pt idx="59">
                  <c:v>592.42654900000309</c:v>
                </c:pt>
                <c:pt idx="60">
                  <c:v>589.90490608635469</c:v>
                </c:pt>
                <c:pt idx="61">
                  <c:v>587.33433652144481</c:v>
                </c:pt>
                <c:pt idx="62">
                  <c:v>584.71526267809747</c:v>
                </c:pt>
                <c:pt idx="63">
                  <c:v>582.04810412439736</c:v>
                </c:pt>
                <c:pt idx="64">
                  <c:v>579.3332776460669</c:v>
                </c:pt>
                <c:pt idx="65">
                  <c:v>576.57119729104056</c:v>
                </c:pt>
                <c:pt idx="66">
                  <c:v>573.76227443264008</c:v>
                </c:pt>
                <c:pt idx="67">
                  <c:v>570.90691784817875</c:v>
                </c:pt>
                <c:pt idx="68">
                  <c:v>568.00553381020768</c:v>
                </c:pt>
                <c:pt idx="69">
                  <c:v>565.05852618795109</c:v>
                </c:pt>
                <c:pt idx="70">
                  <c:v>562.06629655679058</c:v>
                </c:pt>
                <c:pt idx="71">
                  <c:v>559.02924431393183</c:v>
                </c:pt>
                <c:pt idx="72">
                  <c:v>555.94776679862809</c:v>
                </c:pt>
                <c:pt idx="73">
                  <c:v>552.82225941555873</c:v>
                </c:pt>
                <c:pt idx="74">
                  <c:v>549.65311576014687</c:v>
                </c:pt>
                <c:pt idx="75">
                  <c:v>546.44072774478047</c:v>
                </c:pt>
                <c:pt idx="76">
                  <c:v>543.18548572504278</c:v>
                </c:pt>
                <c:pt idx="77">
                  <c:v>539.88777862520124</c:v>
                </c:pt>
                <c:pt idx="78">
                  <c:v>536.54799406231405</c:v>
                </c:pt>
                <c:pt idx="79">
                  <c:v>533.16651846842399</c:v>
                </c:pt>
                <c:pt idx="80">
                  <c:v>529.7437372103916</c:v>
                </c:pt>
                <c:pt idx="81">
                  <c:v>526.28003470700833</c:v>
                </c:pt>
                <c:pt idx="82">
                  <c:v>522.77579454309262</c:v>
                </c:pt>
                <c:pt idx="83">
                  <c:v>519.23139958033562</c:v>
                </c:pt>
                <c:pt idx="84">
                  <c:v>515.64723206471444</c:v>
                </c:pt>
                <c:pt idx="85">
                  <c:v>512.02367373033712</c:v>
                </c:pt>
                <c:pt idx="86">
                  <c:v>508.36110589962175</c:v>
                </c:pt>
                <c:pt idx="87">
                  <c:v>504.65990957974708</c:v>
                </c:pt>
                <c:pt idx="88">
                  <c:v>500.92046555533909</c:v>
                </c:pt>
                <c:pt idx="89">
                  <c:v>497.1431544773842</c:v>
                </c:pt>
                <c:pt idx="90">
                  <c:v>493.3283569483807</c:v>
                </c:pt>
                <c:pt idx="91">
                  <c:v>489.47645360375628</c:v>
                </c:pt>
                <c:pt idx="92">
                  <c:v>485.58782518959606</c:v>
                </c:pt>
                <c:pt idx="93">
                  <c:v>481.66285263673581</c:v>
                </c:pt>
                <c:pt idx="94">
                  <c:v>477.70191713128827</c:v>
                </c:pt>
                <c:pt idx="95">
                  <c:v>473.70540018167497</c:v>
                </c:pt>
                <c:pt idx="96">
                  <c:v>469.67368368224487</c:v>
                </c:pt>
                <c:pt idx="97">
                  <c:v>465.60714997356769</c:v>
                </c:pt>
                <c:pt idx="98">
                  <c:v>461.50618189948875</c:v>
                </c:pt>
                <c:pt idx="99">
                  <c:v>457.37116286104117</c:v>
                </c:pt>
                <c:pt idx="100">
                  <c:v>453.2024768673092</c:v>
                </c:pt>
                <c:pt idx="101">
                  <c:v>449.00050858333827</c:v>
                </c:pt>
                <c:pt idx="102">
                  <c:v>444.76564337518977</c:v>
                </c:pt>
                <c:pt idx="103">
                  <c:v>440.49826735223695</c:v>
                </c:pt>
                <c:pt idx="104">
                  <c:v>436.19876740679791</c:v>
                </c:pt>
                <c:pt idx="105">
                  <c:v>431.86753125120163</c:v>
                </c:pt>
                <c:pt idx="106">
                  <c:v>427.504947452382</c:v>
                </c:pt>
                <c:pt idx="107">
                  <c:v>423.11140546409155</c:v>
                </c:pt>
                <c:pt idx="108">
                  <c:v>418.68729565682872</c:v>
                </c:pt>
                <c:pt idx="109">
                  <c:v>414.23300934556528</c:v>
                </c:pt>
                <c:pt idx="110">
                  <c:v>409.74893881536531</c:v>
                </c:pt>
                <c:pt idx="111">
                  <c:v>405.23547734497907</c:v>
                </c:pt>
                <c:pt idx="112">
                  <c:v>400.69301922849678</c:v>
                </c:pt>
                <c:pt idx="113">
                  <c:v>396.12195979514445</c:v>
                </c:pt>
                <c:pt idx="114">
                  <c:v>391.5226954273017</c:v>
                </c:pt>
                <c:pt idx="115">
                  <c:v>386.89562357681893</c:v>
                </c:pt>
                <c:pt idx="116">
                  <c:v>382.24114277971029</c:v>
                </c:pt>
                <c:pt idx="117">
                  <c:v>377.55965266929638</c:v>
                </c:pt>
                <c:pt idx="118">
                  <c:v>372.85155398786901</c:v>
                </c:pt>
                <c:pt idx="119">
                  <c:v>368.11724859694823</c:v>
                </c:pt>
                <c:pt idx="120">
                  <c:v>363.35713948619957</c:v>
                </c:pt>
                <c:pt idx="121">
                  <c:v>358.57163078108022</c:v>
                </c:pt>
                <c:pt idx="122">
                  <c:v>353.76112774927725</c:v>
                </c:pt>
                <c:pt idx="123">
                  <c:v>348.92603680600428</c:v>
                </c:pt>
                <c:pt idx="124">
                  <c:v>344.06676551821755</c:v>
                </c:pt>
                <c:pt idx="125">
                  <c:v>339.18372260781348</c:v>
                </c:pt>
                <c:pt idx="126">
                  <c:v>334.27731795386882</c:v>
                </c:pt>
                <c:pt idx="127">
                  <c:v>329.3479625939807</c:v>
                </c:pt>
                <c:pt idx="128">
                  <c:v>324.39606872476946</c:v>
                </c:pt>
                <c:pt idx="129">
                  <c:v>319.42204970159605</c:v>
                </c:pt>
                <c:pt idx="130">
                  <c:v>314.42632003755892</c:v>
                </c:pt>
                <c:pt idx="131">
                  <c:v>309.40929540182003</c:v>
                </c:pt>
                <c:pt idx="132">
                  <c:v>304.37139261732375</c:v>
                </c:pt>
                <c:pt idx="133">
                  <c:v>299.31302965796124</c:v>
                </c:pt>
                <c:pt idx="134">
                  <c:v>294.23462564523811</c:v>
                </c:pt>
                <c:pt idx="135">
                  <c:v>289.13660084450601</c:v>
                </c:pt>
                <c:pt idx="136">
                  <c:v>284.01937666081176</c:v>
                </c:pt>
                <c:pt idx="137">
                  <c:v>278.89359442626619</c:v>
                </c:pt>
                <c:pt idx="138">
                  <c:v>273.73928145903659</c:v>
                </c:pt>
                <c:pt idx="139">
                  <c:v>268.56703933487165</c:v>
                </c:pt>
                <c:pt idx="140">
                  <c:v>263.37729396751757</c:v>
                </c:pt>
                <c:pt idx="141">
                  <c:v>258.17047238614151</c:v>
                </c:pt>
                <c:pt idx="142">
                  <c:v>252.94700273019134</c:v>
                </c:pt>
                <c:pt idx="143">
                  <c:v>247.70731424432543</c:v>
                </c:pt>
                <c:pt idx="144">
                  <c:v>242.45183727348086</c:v>
                </c:pt>
                <c:pt idx="145">
                  <c:v>237.18100325816204</c:v>
                </c:pt>
                <c:pt idx="146">
                  <c:v>231.89524473002695</c:v>
                </c:pt>
                <c:pt idx="147">
                  <c:v>226.59499530786073</c:v>
                </c:pt>
                <c:pt idx="148">
                  <c:v>221.28068969402355</c:v>
                </c:pt>
                <c:pt idx="149">
                  <c:v>215.95276367147446</c:v>
                </c:pt>
                <c:pt idx="150">
                  <c:v>210.61165410147285</c:v>
                </c:pt>
                <c:pt idx="151">
                  <c:v>205.25779892206845</c:v>
                </c:pt>
                <c:pt idx="152">
                  <c:v>199.89163714750401</c:v>
                </c:pt>
                <c:pt idx="153">
                  <c:v>194.51360886865595</c:v>
                </c:pt>
                <c:pt idx="154">
                  <c:v>189.12415525466005</c:v>
                </c:pt>
                <c:pt idx="155">
                  <c:v>183.72371855587019</c:v>
                </c:pt>
                <c:pt idx="156">
                  <c:v>178.31274210832362</c:v>
                </c:pt>
                <c:pt idx="157">
                  <c:v>172.89167033989227</c:v>
                </c:pt>
                <c:pt idx="158">
                  <c:v>167.46094877832587</c:v>
                </c:pt>
                <c:pt idx="159">
                  <c:v>162.02102406140762</c:v>
                </c:pt>
                <c:pt idx="160">
                  <c:v>156.57234394946829</c:v>
                </c:pt>
                <c:pt idx="161">
                  <c:v>151.11535734053354</c:v>
                </c:pt>
                <c:pt idx="162">
                  <c:v>145.6505142884042</c:v>
                </c:pt>
                <c:pt idx="163">
                  <c:v>140.17826602401101</c:v>
                </c:pt>
                <c:pt idx="164">
                  <c:v>134.69906498041627</c:v>
                </c:pt>
                <c:pt idx="165">
                  <c:v>129.21336482188934</c:v>
                </c:pt>
                <c:pt idx="166">
                  <c:v>123.7216204775267</c:v>
                </c:pt>
                <c:pt idx="167">
                  <c:v>118.22428817995353</c:v>
                </c:pt>
                <c:pt idx="168">
                  <c:v>112.72182550971027</c:v>
                </c:pt>
                <c:pt idx="169">
                  <c:v>107.21469144600621</c:v>
                </c:pt>
                <c:pt idx="170">
                  <c:v>101.70334642462143</c:v>
                </c:pt>
                <c:pt idx="171">
                  <c:v>96.188252403838533</c:v>
                </c:pt>
                <c:pt idx="172">
                  <c:v>90.669872939421765</c:v>
                </c:pt>
                <c:pt idx="173">
                  <c:v>85.14867326980081</c:v>
                </c:pt>
                <c:pt idx="174">
                  <c:v>79.625120412800669</c:v>
                </c:pt>
                <c:pt idx="175">
                  <c:v>74.099683275457068</c:v>
                </c:pt>
                <c:pt idx="176">
                  <c:v>68.572832778709753</c:v>
                </c:pt>
                <c:pt idx="177">
                  <c:v>63.045041999052529</c:v>
                </c:pt>
                <c:pt idx="178">
                  <c:v>57.516786329568049</c:v>
                </c:pt>
              </c:numCache>
            </c:numRef>
          </c:yVal>
          <c:smooth val="0"/>
          <c:extLst>
            <c:ext xmlns:c16="http://schemas.microsoft.com/office/drawing/2014/chart" uri="{C3380CC4-5D6E-409C-BE32-E72D297353CC}">
              <c16:uniqueId val="{00000003-FB27-49C6-9CF1-6575B87B14FD}"/>
            </c:ext>
          </c:extLst>
        </c:ser>
        <c:dLbls>
          <c:showLegendKey val="0"/>
          <c:showVal val="0"/>
          <c:showCatName val="0"/>
          <c:showSerName val="0"/>
          <c:showPercent val="0"/>
          <c:showBubbleSize val="0"/>
        </c:dLbls>
        <c:axId val="909560047"/>
        <c:axId val="909561295"/>
      </c:scatterChart>
      <c:valAx>
        <c:axId val="909560047"/>
        <c:scaling>
          <c:orientation val="minMax"/>
          <c:max val="50"/>
          <c:min val="-50"/>
        </c:scaling>
        <c:delete val="0"/>
        <c:axPos val="b"/>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909561295"/>
        <c:crosses val="autoZero"/>
        <c:crossBetween val="midCat"/>
        <c:majorUnit val="10"/>
      </c:valAx>
      <c:valAx>
        <c:axId val="909561295"/>
        <c:scaling>
          <c:orientation val="minMax"/>
          <c:max val="652"/>
          <c:min val="64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909560047"/>
        <c:crosses val="autoZero"/>
        <c:crossBetween val="midCat"/>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Dekorkurven oben Grossraum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1"/>
          <c:order val="0"/>
          <c:tx>
            <c:v>Nische</c:v>
          </c:tx>
          <c:spPr>
            <a:ln w="19050" cap="rnd">
              <a:solidFill>
                <a:schemeClr val="accent2"/>
              </a:solidFill>
              <a:round/>
            </a:ln>
            <a:effectLst/>
          </c:spPr>
          <c:marker>
            <c:symbol val="none"/>
          </c:marker>
          <c:xVal>
            <c:numRef>
              <c:f>Kollisionen!$C$33:$C$36</c:f>
              <c:numCache>
                <c:formatCode>0.00</c:formatCode>
                <c:ptCount val="4"/>
                <c:pt idx="0">
                  <c:v>50</c:v>
                </c:pt>
                <c:pt idx="1">
                  <c:v>-500</c:v>
                </c:pt>
                <c:pt idx="2">
                  <c:v>-500</c:v>
                </c:pt>
                <c:pt idx="3">
                  <c:v>50</c:v>
                </c:pt>
              </c:numCache>
            </c:numRef>
          </c:xVal>
          <c:yVal>
            <c:numRef>
              <c:f>Kollisionen!$D$33:$D$36</c:f>
              <c:numCache>
                <c:formatCode>0.00</c:formatCode>
                <c:ptCount val="4"/>
                <c:pt idx="0">
                  <c:v>-141.5</c:v>
                </c:pt>
                <c:pt idx="1">
                  <c:v>-141.5</c:v>
                </c:pt>
                <c:pt idx="2">
                  <c:v>658.5</c:v>
                </c:pt>
                <c:pt idx="3">
                  <c:v>658.5</c:v>
                </c:pt>
              </c:numCache>
            </c:numRef>
          </c:yVal>
          <c:smooth val="0"/>
          <c:extLst>
            <c:ext xmlns:c16="http://schemas.microsoft.com/office/drawing/2014/chart" uri="{C3380CC4-5D6E-409C-BE32-E72D297353CC}">
              <c16:uniqueId val="{00000000-A969-4D72-BB7D-F0ED7F929CFD}"/>
            </c:ext>
          </c:extLst>
        </c:ser>
        <c:ser>
          <c:idx val="2"/>
          <c:order val="1"/>
          <c:tx>
            <c:v>Oberkante Dekor innen</c:v>
          </c:tx>
          <c:spPr>
            <a:ln w="19050" cap="rnd">
              <a:solidFill>
                <a:schemeClr val="accent3"/>
              </a:solidFill>
              <a:round/>
            </a:ln>
            <a:effectLst/>
          </c:spPr>
          <c:marker>
            <c:symbol val="none"/>
          </c:marker>
          <c:xVal>
            <c:numRef>
              <c:f>Kollisionen!$AF$63:$AF$241</c:f>
              <c:numCache>
                <c:formatCode>0.00</c:formatCode>
                <c:ptCount val="179"/>
                <c:pt idx="0">
                  <c:v>-9.0911522568522383</c:v>
                </c:pt>
                <c:pt idx="1">
                  <c:v>-2.888401564812447</c:v>
                </c:pt>
                <c:pt idx="2">
                  <c:v>3.3019155164982221</c:v>
                </c:pt>
                <c:pt idx="3">
                  <c:v>9.47795157542369</c:v>
                </c:pt>
                <c:pt idx="4">
                  <c:v>15.637939770237656</c:v>
                </c:pt>
                <c:pt idx="5">
                  <c:v>21.780208307635196</c:v>
                </c:pt>
                <c:pt idx="6">
                  <c:v>27.903193157636579</c:v>
                </c:pt>
                <c:pt idx="7">
                  <c:v>34.005448700498228</c:v>
                </c:pt>
                <c:pt idx="8">
                  <c:v>40.085656077349618</c:v>
                </c:pt>
                <c:pt idx="9">
                  <c:v>46.142629100913922</c:v>
                </c:pt>
                <c:pt idx="10">
                  <c:v>52.175317670792069</c:v>
                </c:pt>
                <c:pt idx="11">
                  <c:v>58.182808724324282</c:v>
                </c:pt>
                <c:pt idx="12">
                  <c:v>64.164324834306484</c:v>
                </c:pt>
                <c:pt idx="13">
                  <c:v>70.119220634888961</c:v>
                </c:pt>
                <c:pt idx="14">
                  <c:v>76.046977313875345</c:v>
                </c:pt>
                <c:pt idx="15">
                  <c:v>81.947195451565946</c:v>
                </c:pt>
                <c:pt idx="16">
                  <c:v>87.819586512593986</c:v>
                </c:pt>
                <c:pt idx="17">
                  <c:v>93.663963308302854</c:v>
                </c:pt>
                <c:pt idx="18">
                  <c:v>99.480229744407652</c:v>
                </c:pt>
                <c:pt idx="19">
                  <c:v>105.26837015394953</c:v>
                </c:pt>
                <c:pt idx="20">
                  <c:v>111.02843849127854</c:v>
                </c:pt>
                <c:pt idx="21">
                  <c:v>116.76054763156077</c:v>
                </c:pt>
                <c:pt idx="22">
                  <c:v>122.46485898464665</c:v>
                </c:pt>
                <c:pt idx="23">
                  <c:v>128.14157259440242</c:v>
                </c:pt>
                <c:pt idx="24">
                  <c:v>133.79091785682928</c:v>
                </c:pt>
                <c:pt idx="25">
                  <c:v>139.41314495412703</c:v>
                </c:pt>
                <c:pt idx="26">
                  <c:v>145.00851706853337</c:v>
                </c:pt>
                <c:pt idx="27">
                  <c:v>150.57730341014388</c:v>
                </c:pt>
                <c:pt idx="28">
                  <c:v>156.11977306745933</c:v>
                </c:pt>
                <c:pt idx="29">
                  <c:v>161.63618966831029</c:v>
                </c:pt>
                <c:pt idx="30">
                  <c:v>167.12680682199237</c:v>
                </c:pt>
                <c:pt idx="31">
                  <c:v>172.59186430066768</c:v>
                </c:pt>
                <c:pt idx="32">
                  <c:v>178.03158490896698</c:v>
                </c:pt>
                <c:pt idx="33">
                  <c:v>183.44617198481566</c:v>
                </c:pt>
                <c:pt idx="34">
                  <c:v>188.83580747131566</c:v>
                </c:pt>
                <c:pt idx="35">
                  <c:v>194.20065049857089</c:v>
                </c:pt>
                <c:pt idx="36">
                  <c:v>199.54083641517443</c:v>
                </c:pt>
                <c:pt idx="37">
                  <c:v>204.85647621127129</c:v>
                </c:pt>
                <c:pt idx="38">
                  <c:v>210.14765627829348</c:v>
                </c:pt>
                <c:pt idx="39">
                  <c:v>215.41443845431996</c:v>
                </c:pt>
                <c:pt idx="40">
                  <c:v>220.65686030827578</c:v>
                </c:pt>
                <c:pt idx="41">
                  <c:v>225.87493562063864</c:v>
                </c:pt>
                <c:pt idx="42">
                  <c:v>231.06865502279851</c:v>
                </c:pt>
                <c:pt idx="43">
                  <c:v>236.23798676158819</c:v>
                </c:pt>
                <c:pt idx="44">
                  <c:v>241.38287755968068</c:v>
                </c:pt>
                <c:pt idx="45">
                  <c:v>246.50325354646276</c:v>
                </c:pt>
                <c:pt idx="46">
                  <c:v>251.599021237611</c:v>
                </c:pt>
                <c:pt idx="47">
                  <c:v>256.67006854489034</c:v>
                </c:pt>
                <c:pt idx="48">
                  <c:v>261.71626580066112</c:v>
                </c:pt>
                <c:pt idx="49">
                  <c:v>266.73746678422702</c:v>
                </c:pt>
                <c:pt idx="50">
                  <c:v>271.73350973948925</c:v>
                </c:pt>
                <c:pt idx="51">
                  <c:v>276.70421837541483</c:v>
                </c:pt>
                <c:pt idx="52">
                  <c:v>281.6494028426003</c:v>
                </c:pt>
                <c:pt idx="53">
                  <c:v>286.56886068073561</c:v>
                </c:pt>
                <c:pt idx="54">
                  <c:v>291.46237773307428</c:v>
                </c:pt>
                <c:pt idx="55">
                  <c:v>296.32972902511705</c:v>
                </c:pt>
                <c:pt idx="56">
                  <c:v>301.17067960564106</c:v>
                </c:pt>
                <c:pt idx="57">
                  <c:v>305.98498534897232</c:v>
                </c:pt>
                <c:pt idx="58">
                  <c:v>310.77239371803284</c:v>
                </c:pt>
                <c:pt idx="59">
                  <c:v>315.53264448820676</c:v>
                </c:pt>
                <c:pt idx="60">
                  <c:v>320.26547043248291</c:v>
                </c:pt>
                <c:pt idx="61">
                  <c:v>324.97059796865517</c:v>
                </c:pt>
                <c:pt idx="62">
                  <c:v>329.64774776961673</c:v>
                </c:pt>
                <c:pt idx="63">
                  <c:v>334.29663533797208</c:v>
                </c:pt>
                <c:pt idx="64">
                  <c:v>338.91697154632794</c:v>
                </c:pt>
                <c:pt idx="65">
                  <c:v>343.50846314472216</c:v>
                </c:pt>
                <c:pt idx="66">
                  <c:v>348.07081323670508</c:v>
                </c:pt>
                <c:pt idx="67">
                  <c:v>352.60372172561893</c:v>
                </c:pt>
                <c:pt idx="68">
                  <c:v>357.10688573262809</c:v>
                </c:pt>
                <c:pt idx="69">
                  <c:v>361.57999998803899</c:v>
                </c:pt>
                <c:pt idx="70">
                  <c:v>366.02275719742124</c:v>
                </c:pt>
                <c:pt idx="71">
                  <c:v>370.43484838400366</c:v>
                </c:pt>
                <c:pt idx="72">
                  <c:v>374.81596320877145</c:v>
                </c:pt>
                <c:pt idx="73">
                  <c:v>379.16579026963461</c:v>
                </c:pt>
                <c:pt idx="74">
                  <c:v>383.48401738098272</c:v>
                </c:pt>
                <c:pt idx="75">
                  <c:v>387.77033183487936</c:v>
                </c:pt>
                <c:pt idx="76">
                  <c:v>392.02442064508517</c:v>
                </c:pt>
                <c:pt idx="77">
                  <c:v>396.2459707750387</c:v>
                </c:pt>
                <c:pt idx="78">
                  <c:v>400.43466935085951</c:v>
                </c:pt>
                <c:pt idx="79">
                  <c:v>404.59020386037787</c:v>
                </c:pt>
                <c:pt idx="80">
                  <c:v>408.71226233913461</c:v>
                </c:pt>
                <c:pt idx="81">
                  <c:v>412.80053354423734</c:v>
                </c:pt>
                <c:pt idx="82">
                  <c:v>416.85470711690249</c:v>
                </c:pt>
                <c:pt idx="83">
                  <c:v>420.87447373446111</c:v>
                </c:pt>
                <c:pt idx="84">
                  <c:v>424.85952525255152</c:v>
                </c:pt>
                <c:pt idx="85">
                  <c:v>428.80955483817843</c:v>
                </c:pt>
                <c:pt idx="86">
                  <c:v>432.72425709426739</c:v>
                </c:pt>
                <c:pt idx="87">
                  <c:v>436.60332817630291</c:v>
                </c:pt>
                <c:pt idx="88">
                  <c:v>440.44646590159687</c:v>
                </c:pt>
                <c:pt idx="89">
                  <c:v>444.25336985169486</c:v>
                </c:pt>
                <c:pt idx="90">
                  <c:v>448.02374146839276</c:v>
                </c:pt>
                <c:pt idx="91">
                  <c:v>451.75728414380086</c:v>
                </c:pt>
                <c:pt idx="92">
                  <c:v>455.4537033048623</c:v>
                </c:pt>
                <c:pt idx="93">
                  <c:v>459.11270649270267</c:v>
                </c:pt>
                <c:pt idx="94">
                  <c:v>462.73400343715736</c:v>
                </c:pt>
                <c:pt idx="95">
                  <c:v>466.31730612680366</c:v>
                </c:pt>
                <c:pt idx="96">
                  <c:v>469.86232887479161</c:v>
                </c:pt>
                <c:pt idx="97">
                  <c:v>473.36878838075415</c:v>
                </c:pt>
                <c:pt idx="98">
                  <c:v>476.83640378904863</c:v>
                </c:pt>
                <c:pt idx="99">
                  <c:v>480.26489674356804</c:v>
                </c:pt>
                <c:pt idx="100">
                  <c:v>483.65399143933786</c:v>
                </c:pt>
                <c:pt idx="101">
                  <c:v>487.0034146710999</c:v>
                </c:pt>
                <c:pt idx="102">
                  <c:v>490.31289587906895</c:v>
                </c:pt>
                <c:pt idx="103">
                  <c:v>493.58216719203119</c:v>
                </c:pt>
                <c:pt idx="104">
                  <c:v>496.81096346794214</c:v>
                </c:pt>
                <c:pt idx="105">
                  <c:v>499.99902233216773</c:v>
                </c:pt>
                <c:pt idx="106">
                  <c:v>503.14608421350073</c:v>
                </c:pt>
                <c:pt idx="107">
                  <c:v>506.25189237807382</c:v>
                </c:pt>
                <c:pt idx="108">
                  <c:v>509.31619296128008</c:v>
                </c:pt>
                <c:pt idx="109">
                  <c:v>512.338734997801</c:v>
                </c:pt>
                <c:pt idx="110">
                  <c:v>515.31927044983706</c:v>
                </c:pt>
                <c:pt idx="111">
                  <c:v>518.25755423361977</c:v>
                </c:pt>
                <c:pt idx="112">
                  <c:v>521.15334424428636</c:v>
                </c:pt>
                <c:pt idx="113">
                  <c:v>524.00640137918163</c:v>
                </c:pt>
                <c:pt idx="114">
                  <c:v>526.81648955964886</c:v>
                </c:pt>
                <c:pt idx="115">
                  <c:v>529.58337575136557</c:v>
                </c:pt>
                <c:pt idx="116">
                  <c:v>532.30682998327211</c:v>
                </c:pt>
                <c:pt idx="117">
                  <c:v>534.9866253651337</c:v>
                </c:pt>
                <c:pt idx="118">
                  <c:v>537.62253810377501</c:v>
                </c:pt>
                <c:pt idx="119">
                  <c:v>540.21434751801712</c:v>
                </c:pt>
                <c:pt idx="120">
                  <c:v>542.76183605234246</c:v>
                </c:pt>
                <c:pt idx="121">
                  <c:v>545.2647892893084</c:v>
                </c:pt>
                <c:pt idx="122">
                  <c:v>547.72299596072719</c:v>
                </c:pt>
                <c:pt idx="123">
                  <c:v>550.13624795762121</c:v>
                </c:pt>
                <c:pt idx="124">
                  <c:v>552.50434033895897</c:v>
                </c:pt>
                <c:pt idx="125">
                  <c:v>554.82707133917654</c:v>
                </c:pt>
                <c:pt idx="126">
                  <c:v>557.10424237447853</c:v>
                </c:pt>
                <c:pt idx="127">
                  <c:v>559.33565804791124</c:v>
                </c:pt>
                <c:pt idx="128">
                  <c:v>561.52112615319595</c:v>
                </c:pt>
                <c:pt idx="129">
                  <c:v>563.66045767730429</c:v>
                </c:pt>
                <c:pt idx="130">
                  <c:v>565.75346680175267</c:v>
                </c:pt>
                <c:pt idx="131">
                  <c:v>567.79997090258996</c:v>
                </c:pt>
                <c:pt idx="132">
                  <c:v>569.79979054904402</c:v>
                </c:pt>
                <c:pt idx="133">
                  <c:v>571.75274950078801</c:v>
                </c:pt>
                <c:pt idx="134">
                  <c:v>573.65867470378544</c:v>
                </c:pt>
                <c:pt idx="135">
                  <c:v>575.51739628465953</c:v>
                </c:pt>
                <c:pt idx="136">
                  <c:v>577.32874754353452</c:v>
                </c:pt>
                <c:pt idx="137">
                  <c:v>579.0882399236915</c:v>
                </c:pt>
                <c:pt idx="138">
                  <c:v>580.80445568164771</c:v>
                </c:pt>
                <c:pt idx="139">
                  <c:v>582.47282028535028</c:v>
                </c:pt>
                <c:pt idx="140">
                  <c:v>584.09317961725469</c:v>
                </c:pt>
                <c:pt idx="141">
                  <c:v>585.66538267203885</c:v>
                </c:pt>
                <c:pt idx="142">
                  <c:v>587.18928153864351</c:v>
                </c:pt>
                <c:pt idx="143">
                  <c:v>588.66473138016045</c:v>
                </c:pt>
                <c:pt idx="144">
                  <c:v>590.09159041143607</c:v>
                </c:pt>
                <c:pt idx="145">
                  <c:v>591.46971987424649</c:v>
                </c:pt>
                <c:pt idx="146">
                  <c:v>592.79898400988861</c:v>
                </c:pt>
                <c:pt idx="147">
                  <c:v>594.0792500290097</c:v>
                </c:pt>
                <c:pt idx="148">
                  <c:v>595.31038807848654</c:v>
                </c:pt>
                <c:pt idx="149">
                  <c:v>596.49227120514092</c:v>
                </c:pt>
                <c:pt idx="150">
                  <c:v>597.62477531605725</c:v>
                </c:pt>
                <c:pt idx="151">
                  <c:v>598.70777913524648</c:v>
                </c:pt>
                <c:pt idx="152">
                  <c:v>599.74116415636922</c:v>
                </c:pt>
                <c:pt idx="153">
                  <c:v>600.72481459120479</c:v>
                </c:pt>
                <c:pt idx="154">
                  <c:v>601.65861731351447</c:v>
                </c:pt>
                <c:pt idx="155">
                  <c:v>602.54246179791403</c:v>
                </c:pt>
                <c:pt idx="156">
                  <c:v>603.37624005332248</c:v>
                </c:pt>
                <c:pt idx="157">
                  <c:v>604.15984655051284</c:v>
                </c:pt>
                <c:pt idx="158">
                  <c:v>604.89317814322703</c:v>
                </c:pt>
                <c:pt idx="159">
                  <c:v>605.57613398226408</c:v>
                </c:pt>
                <c:pt idx="160">
                  <c:v>606.20861542187527</c:v>
                </c:pt>
                <c:pt idx="161">
                  <c:v>606.79052591772404</c:v>
                </c:pt>
                <c:pt idx="162">
                  <c:v>607.32177091557446</c:v>
                </c:pt>
                <c:pt idx="163">
                  <c:v>607.80225772977246</c:v>
                </c:pt>
                <c:pt idx="164">
                  <c:v>608.23189541046315</c:v>
                </c:pt>
                <c:pt idx="165">
                  <c:v>608.6105945983536</c:v>
                </c:pt>
                <c:pt idx="166">
                  <c:v>608.9382673656736</c:v>
                </c:pt>
                <c:pt idx="167">
                  <c:v>609.2148270418071</c:v>
                </c:pt>
                <c:pt idx="168">
                  <c:v>609.44018802185838</c:v>
                </c:pt>
                <c:pt idx="169">
                  <c:v>609.61426555617845</c:v>
                </c:pt>
                <c:pt idx="170">
                  <c:v>609.73697551859061</c:v>
                </c:pt>
                <c:pt idx="171">
                  <c:v>609.80823415073212</c:v>
                </c:pt>
                <c:pt idx="172">
                  <c:v>609.82795777954175</c:v>
                </c:pt>
                <c:pt idx="173">
                  <c:v>609.79606250447137</c:v>
                </c:pt>
                <c:pt idx="174">
                  <c:v>609.71246385046959</c:v>
                </c:pt>
                <c:pt idx="175">
                  <c:v>609.57707638215606</c:v>
                </c:pt>
                <c:pt idx="176">
                  <c:v>609.38981327385295</c:v>
                </c:pt>
                <c:pt idx="177">
                  <c:v>609.1505858292536</c:v>
                </c:pt>
                <c:pt idx="178">
                  <c:v>608.85930294343598</c:v>
                </c:pt>
              </c:numCache>
            </c:numRef>
          </c:xVal>
          <c:yVal>
            <c:numRef>
              <c:f>Kollisionen!$AG$63:$AG$241</c:f>
              <c:numCache>
                <c:formatCode>0.00</c:formatCode>
                <c:ptCount val="179"/>
                <c:pt idx="0">
                  <c:v>654.92855867845685</c:v>
                </c:pt>
                <c:pt idx="1">
                  <c:v>655.23210361215536</c:v>
                </c:pt>
                <c:pt idx="2">
                  <c:v>655.50242256920251</c:v>
                </c:pt>
                <c:pt idx="3">
                  <c:v>655.73842356682587</c:v>
                </c:pt>
                <c:pt idx="4">
                  <c:v>655.93891101939596</c:v>
                </c:pt>
                <c:pt idx="5">
                  <c:v>656.10259839248056</c:v>
                </c:pt>
                <c:pt idx="6">
                  <c:v>656.22812258802992</c:v>
                </c:pt>
                <c:pt idx="7">
                  <c:v>656.31405968953572</c:v>
                </c:pt>
                <c:pt idx="8">
                  <c:v>656.35894165229661</c:v>
                </c:pt>
                <c:pt idx="9">
                  <c:v>656.36127349963533</c:v>
                </c:pt>
                <c:pt idx="10">
                  <c:v>656.31955058188919</c:v>
                </c:pt>
                <c:pt idx="11">
                  <c:v>656.23227547066097</c:v>
                </c:pt>
                <c:pt idx="12">
                  <c:v>656.09797409430712</c:v>
                </c:pt>
                <c:pt idx="13">
                  <c:v>655.91521076895276</c:v>
                </c:pt>
                <c:pt idx="14">
                  <c:v>655.68260183877646</c:v>
                </c:pt>
                <c:pt idx="15">
                  <c:v>655.39882770574889</c:v>
                </c:pt>
                <c:pt idx="16">
                  <c:v>655.06264309832579</c:v>
                </c:pt>
                <c:pt idx="17">
                  <c:v>654.67288549690829</c:v>
                </c:pt>
                <c:pt idx="18">
                  <c:v>654.22848169789745</c:v>
                </c:pt>
                <c:pt idx="19">
                  <c:v>653.72845255526749</c:v>
                </c:pt>
                <c:pt idx="20">
                  <c:v>653.17191598696638</c:v>
                </c:pt>
                <c:pt idx="21">
                  <c:v>652.55808837208849</c:v>
                </c:pt>
                <c:pt idx="22">
                  <c:v>651.88628449335602</c:v>
                </c:pt>
                <c:pt idx="23">
                  <c:v>651.15591619832321</c:v>
                </c:pt>
                <c:pt idx="24">
                  <c:v>650.36648996263455</c:v>
                </c:pt>
                <c:pt idx="25">
                  <c:v>649.51760354079852</c:v>
                </c:pt>
                <c:pt idx="26">
                  <c:v>648.60894188552948</c:v>
                </c:pt>
                <c:pt idx="27">
                  <c:v>647.64027250720744</c:v>
                </c:pt>
                <c:pt idx="28">
                  <c:v>646.61144043171339</c:v>
                </c:pt>
                <c:pt idx="29">
                  <c:v>645.52236289908603</c:v>
                </c:pt>
                <c:pt idx="30">
                  <c:v>644.37302392823005</c:v>
                </c:pt>
                <c:pt idx="31">
                  <c:v>643.16346885518089</c:v>
                </c:pt>
                <c:pt idx="32">
                  <c:v>641.8937989349705</c:v>
                </c:pt>
                <c:pt idx="33">
                  <c:v>640.5641660804821</c:v>
                </c:pt>
                <c:pt idx="34">
                  <c:v>639.17476779624599</c:v>
                </c:pt>
                <c:pt idx="35">
                  <c:v>637.72584235115323</c:v>
                </c:pt>
                <c:pt idx="36">
                  <c:v>636.21766422171163</c:v>
                </c:pt>
                <c:pt idx="37">
                  <c:v>634.65053982674726</c:v>
                </c:pt>
                <c:pt idx="38">
                  <c:v>633.02480356536807</c:v>
                </c:pt>
                <c:pt idx="39">
                  <c:v>631.34081416244896</c:v>
                </c:pt>
                <c:pt idx="40">
                  <c:v>629.59895131975213</c:v>
                </c:pt>
                <c:pt idx="41">
                  <c:v>627.79961266593898</c:v>
                </c:pt>
                <c:pt idx="42">
                  <c:v>625.94321099498779</c:v>
                </c:pt>
                <c:pt idx="43">
                  <c:v>624.03017177977426</c:v>
                </c:pt>
                <c:pt idx="44">
                  <c:v>622.06093094563994</c:v>
                </c:pt>
                <c:pt idx="45">
                  <c:v>620.035932887537</c:v>
                </c:pt>
                <c:pt idx="46">
                  <c:v>617.95562871367645</c:v>
                </c:pt>
                <c:pt idx="47">
                  <c:v>615.82047469839381</c:v>
                </c:pt>
                <c:pt idx="48">
                  <c:v>613.63093092710506</c:v>
                </c:pt>
                <c:pt idx="49">
                  <c:v>611.38746011665364</c:v>
                </c:pt>
                <c:pt idx="50">
                  <c:v>609.09052659499264</c:v>
                </c:pt>
                <c:pt idx="51">
                  <c:v>606.74059542492398</c:v>
                </c:pt>
                <c:pt idx="52">
                  <c:v>604.33813165750621</c:v>
                </c:pt>
                <c:pt idx="53">
                  <c:v>601.88359970167539</c:v>
                </c:pt>
                <c:pt idx="54">
                  <c:v>599.37746279759847</c:v>
                </c:pt>
                <c:pt idx="55">
                  <c:v>596.8201825822407</c:v>
                </c:pt>
                <c:pt idx="56">
                  <c:v>594.21221873658396</c:v>
                </c:pt>
                <c:pt idx="57">
                  <c:v>591.5540287048525</c:v>
                </c:pt>
                <c:pt idx="58">
                  <c:v>588.84606747698081</c:v>
                </c:pt>
                <c:pt idx="59">
                  <c:v>586.0887874263932</c:v>
                </c:pt>
                <c:pt idx="60">
                  <c:v>583.28263819593985</c:v>
                </c:pt>
                <c:pt idx="61">
                  <c:v>580.42806662556393</c:v>
                </c:pt>
                <c:pt idx="62">
                  <c:v>577.52551671594199</c:v>
                </c:pt>
                <c:pt idx="63">
                  <c:v>574.57542962295827</c:v>
                </c:pt>
                <c:pt idx="64">
                  <c:v>571.57824367843932</c:v>
                </c:pt>
                <c:pt idx="65">
                  <c:v>568.53439443308594</c:v>
                </c:pt>
                <c:pt idx="66">
                  <c:v>565.4443147180117</c:v>
                </c:pt>
                <c:pt idx="67">
                  <c:v>562.3084347217133</c:v>
                </c:pt>
                <c:pt idx="68">
                  <c:v>559.12718207968555</c:v>
                </c:pt>
                <c:pt idx="69">
                  <c:v>555.9009819742306</c:v>
                </c:pt>
                <c:pt idx="70">
                  <c:v>552.63025724231829</c:v>
                </c:pt>
                <c:pt idx="71">
                  <c:v>549.31542848963488</c:v>
                </c:pt>
                <c:pt idx="72">
                  <c:v>545.9569142091899</c:v>
                </c:pt>
                <c:pt idx="73">
                  <c:v>542.55513090308511</c:v>
                </c:pt>
                <c:pt idx="74">
                  <c:v>539.11049320622499</c:v>
                </c:pt>
                <c:pt idx="75">
                  <c:v>535.62341401093511</c:v>
                </c:pt>
                <c:pt idx="76">
                  <c:v>532.0943045915958</c:v>
                </c:pt>
                <c:pt idx="77">
                  <c:v>528.52357472853703</c:v>
                </c:pt>
                <c:pt idx="78">
                  <c:v>524.91163283055778</c:v>
                </c:pt>
                <c:pt idx="79">
                  <c:v>521.25888605553564</c:v>
                </c:pt>
                <c:pt idx="80">
                  <c:v>517.56574042868147</c:v>
                </c:pt>
                <c:pt idx="81">
                  <c:v>513.83260095808043</c:v>
                </c:pt>
                <c:pt idx="82">
                  <c:v>510.05987174721912</c:v>
                </c:pt>
                <c:pt idx="83">
                  <c:v>506.24795610426918</c:v>
                </c:pt>
                <c:pt idx="84">
                  <c:v>502.3972566479431</c:v>
                </c:pt>
                <c:pt idx="85">
                  <c:v>498.50817540978829</c:v>
                </c:pt>
                <c:pt idx="86">
                  <c:v>494.5811139328199</c:v>
                </c:pt>
                <c:pt idx="87">
                  <c:v>490.61647336643188</c:v>
                </c:pt>
                <c:pt idx="88">
                  <c:v>486.61465455754956</c:v>
                </c:pt>
                <c:pt idx="89">
                  <c:v>482.57605813801507</c:v>
                </c:pt>
                <c:pt idx="90">
                  <c:v>478.50108460821701</c:v>
                </c:pt>
                <c:pt idx="91">
                  <c:v>474.39013441699285</c:v>
                </c:pt>
                <c:pt idx="92">
                  <c:v>470.24360803784799</c:v>
                </c:pt>
                <c:pt idx="93">
                  <c:v>466.06190604154671</c:v>
                </c:pt>
                <c:pt idx="94">
                  <c:v>461.84542916514306</c:v>
                </c:pt>
                <c:pt idx="95">
                  <c:v>457.59457837752296</c:v>
                </c:pt>
                <c:pt idx="96">
                  <c:v>453.30975494154217</c:v>
                </c:pt>
                <c:pt idx="97">
                  <c:v>448.99136047284338</c:v>
                </c:pt>
                <c:pt idx="98">
                  <c:v>444.63979699544393</c:v>
                </c:pt>
                <c:pt idx="99">
                  <c:v>440.2554669941872</c:v>
                </c:pt>
                <c:pt idx="100">
                  <c:v>435.83877346415244</c:v>
                </c:pt>
                <c:pt idx="101">
                  <c:v>431.39011995711911</c:v>
                </c:pt>
                <c:pt idx="102">
                  <c:v>426.90991062518361</c:v>
                </c:pt>
                <c:pt idx="103">
                  <c:v>422.39855026162388</c:v>
                </c:pt>
                <c:pt idx="104">
                  <c:v>417.85644433911034</c:v>
                </c:pt>
                <c:pt idx="105">
                  <c:v>413.28399904535627</c:v>
                </c:pt>
                <c:pt idx="106">
                  <c:v>408.68162131630544</c:v>
                </c:pt>
                <c:pt idx="107">
                  <c:v>404.04971886694665</c:v>
                </c:pt>
                <c:pt idx="108">
                  <c:v>399.38870021985002</c:v>
                </c:pt>
                <c:pt idx="109">
                  <c:v>394.69897473151292</c:v>
                </c:pt>
                <c:pt idx="110">
                  <c:v>389.98095261660421</c:v>
                </c:pt>
                <c:pt idx="111">
                  <c:v>385.23504497019314</c:v>
                </c:pt>
                <c:pt idx="112">
                  <c:v>380.46166378804622</c:v>
                </c:pt>
                <c:pt idx="113">
                  <c:v>375.66122198507486</c:v>
                </c:pt>
                <c:pt idx="114">
                  <c:v>370.83413341201435</c:v>
                </c:pt>
                <c:pt idx="115">
                  <c:v>365.98081287041026</c:v>
                </c:pt>
                <c:pt idx="116">
                  <c:v>361.10167612599059</c:v>
                </c:pt>
                <c:pt idx="117">
                  <c:v>356.19713992049611</c:v>
                </c:pt>
                <c:pt idx="118">
                  <c:v>351.26762198204239</c:v>
                </c:pt>
                <c:pt idx="119">
                  <c:v>346.31354103408307</c:v>
                </c:pt>
                <c:pt idx="120">
                  <c:v>341.33531680304321</c:v>
                </c:pt>
                <c:pt idx="121">
                  <c:v>336.33337002469091</c:v>
                </c:pt>
                <c:pt idx="122">
                  <c:v>331.30812244931059</c:v>
                </c:pt>
                <c:pt idx="123">
                  <c:v>326.25999684574413</c:v>
                </c:pt>
                <c:pt idx="124">
                  <c:v>321.1894170043621</c:v>
                </c:pt>
                <c:pt idx="125">
                  <c:v>316.09680773902528</c:v>
                </c:pt>
                <c:pt idx="126">
                  <c:v>310.9825948880997</c:v>
                </c:pt>
                <c:pt idx="127">
                  <c:v>305.8472053145814</c:v>
                </c:pt>
                <c:pt idx="128">
                  <c:v>300.69106690539365</c:v>
                </c:pt>
                <c:pt idx="129">
                  <c:v>295.51460856990997</c:v>
                </c:pt>
                <c:pt idx="130">
                  <c:v>290.31826023776608</c:v>
                </c:pt>
                <c:pt idx="131">
                  <c:v>285.10245285601241</c:v>
                </c:pt>
                <c:pt idx="132">
                  <c:v>279.86761838566895</c:v>
                </c:pt>
                <c:pt idx="133">
                  <c:v>274.61418979773725</c:v>
                </c:pt>
                <c:pt idx="134">
                  <c:v>269.34260106872574</c:v>
                </c:pt>
                <c:pt idx="135">
                  <c:v>264.05328717575009</c:v>
                </c:pt>
                <c:pt idx="136">
                  <c:v>258.74668409126213</c:v>
                </c:pt>
                <c:pt idx="137">
                  <c:v>253.43382054760707</c:v>
                </c:pt>
                <c:pt idx="138">
                  <c:v>248.09398828979994</c:v>
                </c:pt>
                <c:pt idx="139">
                  <c:v>242.73817986342209</c:v>
                </c:pt>
                <c:pt idx="140">
                  <c:v>237.36683516150438</c:v>
                </c:pt>
                <c:pt idx="141">
                  <c:v>231.98039504270633</c:v>
                </c:pt>
                <c:pt idx="142">
                  <c:v>226.57930132512291</c:v>
                </c:pt>
                <c:pt idx="143">
                  <c:v>221.16399678017243</c:v>
                </c:pt>
                <c:pt idx="144">
                  <c:v>215.73492512663483</c:v>
                </c:pt>
                <c:pt idx="145">
                  <c:v>210.29253102492166</c:v>
                </c:pt>
                <c:pt idx="146">
                  <c:v>204.83726007165578</c:v>
                </c:pt>
                <c:pt idx="147">
                  <c:v>199.36955879464969</c:v>
                </c:pt>
                <c:pt idx="148">
                  <c:v>193.88987464837075</c:v>
                </c:pt>
                <c:pt idx="149">
                  <c:v>188.39865600999343</c:v>
                </c:pt>
                <c:pt idx="150">
                  <c:v>182.89635217614213</c:v>
                </c:pt>
                <c:pt idx="151">
                  <c:v>177.38341336043376</c:v>
                </c:pt>
                <c:pt idx="152">
                  <c:v>171.86029069194595</c:v>
                </c:pt>
                <c:pt idx="153">
                  <c:v>166.32743621473492</c:v>
                </c:pt>
                <c:pt idx="154">
                  <c:v>160.7853028885508</c:v>
                </c:pt>
                <c:pt idx="155">
                  <c:v>155.23434459089876</c:v>
                </c:pt>
                <c:pt idx="156">
                  <c:v>149.67501612061852</c:v>
                </c:pt>
                <c:pt idx="157">
                  <c:v>144.10777320316294</c:v>
                </c:pt>
                <c:pt idx="158">
                  <c:v>138.53307249778064</c:v>
                </c:pt>
                <c:pt idx="159">
                  <c:v>132.95137160682415</c:v>
                </c:pt>
                <c:pt idx="160">
                  <c:v>127.36312908742866</c:v>
                </c:pt>
                <c:pt idx="161">
                  <c:v>121.76880446583753</c:v>
                </c:pt>
                <c:pt idx="162">
                  <c:v>116.16885825467311</c:v>
                </c:pt>
                <c:pt idx="163">
                  <c:v>110.56375197349466</c:v>
                </c:pt>
                <c:pt idx="164">
                  <c:v>104.9539481730168</c:v>
                </c:pt>
                <c:pt idx="165">
                  <c:v>99.339910463414597</c:v>
                </c:pt>
                <c:pt idx="166">
                  <c:v>93.722103547185853</c:v>
                </c:pt>
                <c:pt idx="167">
                  <c:v>88.100993257108669</c:v>
                </c:pt>
                <c:pt idx="168">
                  <c:v>82.477046599896852</c:v>
                </c:pt>
                <c:pt idx="169">
                  <c:v>76.850731806235629</c:v>
                </c:pt>
                <c:pt idx="170">
                  <c:v>71.222518387979122</c:v>
                </c:pt>
                <c:pt idx="171">
                  <c:v>65.592877203390785</c:v>
                </c:pt>
                <c:pt idx="172">
                  <c:v>59.962280531444939</c:v>
                </c:pt>
                <c:pt idx="173">
                  <c:v>54.331202156346023</c:v>
                </c:pt>
                <c:pt idx="174">
                  <c:v>48.700117463607917</c:v>
                </c:pt>
                <c:pt idx="175">
                  <c:v>43.069503549231953</c:v>
                </c:pt>
                <c:pt idx="176">
                  <c:v>37.439839343776626</c:v>
                </c:pt>
                <c:pt idx="177">
                  <c:v>31.811605753397767</c:v>
                </c:pt>
                <c:pt idx="178">
                  <c:v>26.185285820286914</c:v>
                </c:pt>
              </c:numCache>
            </c:numRef>
          </c:yVal>
          <c:smooth val="0"/>
          <c:extLst>
            <c:ext xmlns:c16="http://schemas.microsoft.com/office/drawing/2014/chart" uri="{C3380CC4-5D6E-409C-BE32-E72D297353CC}">
              <c16:uniqueId val="{00000001-A969-4D72-BB7D-F0ED7F929CFD}"/>
            </c:ext>
          </c:extLst>
        </c:ser>
        <c:ser>
          <c:idx val="3"/>
          <c:order val="2"/>
          <c:tx>
            <c:v>Oberkante Dekor aussen</c:v>
          </c:tx>
          <c:spPr>
            <a:ln w="19050" cap="rnd">
              <a:solidFill>
                <a:schemeClr val="accent4"/>
              </a:solidFill>
              <a:round/>
            </a:ln>
            <a:effectLst/>
          </c:spPr>
          <c:marker>
            <c:symbol val="none"/>
          </c:marker>
          <c:xVal>
            <c:numRef>
              <c:f>Kollisionen!$AH$63:$AH$241</c:f>
              <c:numCache>
                <c:formatCode>0.00</c:formatCode>
                <c:ptCount val="179"/>
                <c:pt idx="0">
                  <c:v>10.905801646275586</c:v>
                </c:pt>
                <c:pt idx="1">
                  <c:v>17.110836896470982</c:v>
                </c:pt>
                <c:pt idx="2">
                  <c:v>23.301915516498223</c:v>
                </c:pt>
                <c:pt idx="3">
                  <c:v>29.477190036707118</c:v>
                </c:pt>
                <c:pt idx="4">
                  <c:v>35.634893673365482</c:v>
                </c:pt>
                <c:pt idx="5">
                  <c:v>41.77335480714634</c:v>
                </c:pt>
                <c:pt idx="6">
                  <c:v>47.891009698018493</c:v>
                </c:pt>
                <c:pt idx="7">
                  <c:v>53.986413132135382</c:v>
                </c:pt>
                <c:pt idx="8">
                  <c:v>60.058246772441095</c:v>
                </c:pt>
                <c:pt idx="9">
                  <c:v>66.105325069351267</c:v>
                </c:pt>
                <c:pt idx="10">
                  <c:v>72.126598675988561</c:v>
                </c:pt>
                <c:pt idx="11">
                  <c:v>78.121155398986843</c:v>
                </c:pt>
                <c:pt idx="12">
                  <c:v>84.08821879614139</c:v>
                </c:pt>
                <c:pt idx="13">
                  <c:v>90.027144602232539</c:v>
                </c:pt>
                <c:pt idx="14">
                  <c:v>95.937415221240798</c:v>
                </c:pt>
                <c:pt idx="15">
                  <c:v>101.8186325650977</c:v>
                </c:pt>
                <c:pt idx="16">
                  <c:v>107.67050954542043</c:v>
                </c:pt>
                <c:pt idx="17">
                  <c:v>113.49286053577907</c:v>
                </c:pt>
                <c:pt idx="18">
                  <c:v>119.28559111923906</c:v>
                </c:pt>
                <c:pt idx="19">
                  <c:v>125.04868742118788</c:v>
                </c:pt>
                <c:pt idx="20">
                  <c:v>130.78220530318129</c:v>
                </c:pt>
                <c:pt idx="21">
                  <c:v>136.4862596623054</c:v>
                </c:pt>
                <c:pt idx="22">
                  <c:v>142.16101404489081</c:v>
                </c:pt>
                <c:pt idx="23">
                  <c:v>147.80667074568152</c:v>
                </c:pt>
                <c:pt idx="24">
                  <c:v>153.42346152578256</c:v>
                </c:pt>
                <c:pt idx="25">
                  <c:v>159.01163904654362</c:v>
                </c:pt>
                <c:pt idx="26">
                  <c:v>164.57146908320948</c:v>
                </c:pt>
                <c:pt idx="27">
                  <c:v>170.10322355254257</c:v>
                </c:pt>
                <c:pt idx="28">
                  <c:v>175.60717436316403</c:v>
                </c:pt>
                <c:pt idx="29">
                  <c:v>181.08358807626385</c:v>
                </c:pt>
                <c:pt idx="30">
                  <c:v>186.53272134751231</c:v>
                </c:pt>
                <c:pt idx="31">
                  <c:v>191.95481710822983</c:v>
                </c:pt>
                <c:pt idx="32">
                  <c:v>197.35010143474835</c:v>
                </c:pt>
                <c:pt idx="33">
                  <c:v>202.71878104898812</c:v>
                </c:pt>
                <c:pt idx="34">
                  <c:v>208.06104139008204</c:v>
                </c:pt>
                <c:pt idx="35">
                  <c:v>213.37704519593476</c:v>
                </c:pt>
                <c:pt idx="36">
                  <c:v>218.66693153443515</c:v>
                </c:pt>
                <c:pt idx="37">
                  <c:v>223.93081522623581</c:v>
                </c:pt>
                <c:pt idx="38">
                  <c:v>229.16878660419655</c:v>
                </c:pt>
                <c:pt idx="39">
                  <c:v>234.38091155844396</c:v>
                </c:pt>
                <c:pt idx="40">
                  <c:v>239.56723182026212</c:v>
                </c:pt>
                <c:pt idx="41">
                  <c:v>244.72776544248219</c:v>
                </c:pt>
                <c:pt idx="42">
                  <c:v>249.86250743851667</c:v>
                </c:pt>
                <c:pt idx="43">
                  <c:v>254.97143054655615</c:v>
                </c:pt>
                <c:pt idx="44">
                  <c:v>260.05448608962473</c:v>
                </c:pt>
                <c:pt idx="45">
                  <c:v>265.11160490610325</c:v>
                </c:pt>
                <c:pt idx="46">
                  <c:v>270.14269832894678</c:v>
                </c:pt>
                <c:pt idx="47">
                  <c:v>275.14765919511603</c:v>
                </c:pt>
                <c:pt idx="48">
                  <c:v>280.12636286970991</c:v>
                </c:pt>
                <c:pt idx="49">
                  <c:v>285.07866827192953</c:v>
                </c:pt>
                <c:pt idx="50">
                  <c:v>290.00441889234128</c:v>
                </c:pt>
                <c:pt idx="51">
                  <c:v>294.90344379294567</c:v>
                </c:pt>
                <c:pt idx="52">
                  <c:v>299.77555858333329</c:v>
                </c:pt>
                <c:pt idx="53">
                  <c:v>304.62056636773286</c:v>
                </c:pt>
                <c:pt idx="54">
                  <c:v>309.43825865905757</c:v>
                </c:pt>
                <c:pt idx="55">
                  <c:v>314.22841625715756</c:v>
                </c:pt>
                <c:pt idx="56">
                  <c:v>318.9908100894084</c:v>
                </c:pt>
                <c:pt idx="57">
                  <c:v>323.72520201253678</c:v>
                </c:pt>
                <c:pt idx="58">
                  <c:v>328.43134557521137</c:v>
                </c:pt>
                <c:pt idx="59">
                  <c:v>333.10898674144607</c:v>
                </c:pt>
                <c:pt idx="60">
                  <c:v>337.75786457527084</c:v>
                </c:pt>
                <c:pt idx="61">
                  <c:v>342.37771188745313</c:v>
                </c:pt>
                <c:pt idx="62">
                  <c:v>346.96825584530552</c:v>
                </c:pt>
                <c:pt idx="63">
                  <c:v>351.52921854680255</c:v>
                </c:pt>
                <c:pt idx="64">
                  <c:v>356.06031756037021</c:v>
                </c:pt>
                <c:pt idx="65">
                  <c:v>360.56126643180397</c:v>
                </c:pt>
                <c:pt idx="66">
                  <c:v>365.03177515983356</c:v>
                </c:pt>
                <c:pt idx="67">
                  <c:v>369.47155064187666</c:v>
                </c:pt>
                <c:pt idx="68">
                  <c:v>373.88029709153659</c:v>
                </c:pt>
                <c:pt idx="69">
                  <c:v>378.25771642938236</c:v>
                </c:pt>
                <c:pt idx="70">
                  <c:v>382.60350864852211</c:v>
                </c:pt>
                <c:pt idx="71">
                  <c:v>386.917372156444</c:v>
                </c:pt>
                <c:pt idx="72">
                  <c:v>391.1990040945513</c:v>
                </c:pt>
                <c:pt idx="73">
                  <c:v>395.44810063676096</c:v>
                </c:pt>
                <c:pt idx="74">
                  <c:v>399.66435726848169</c:v>
                </c:pt>
                <c:pt idx="75">
                  <c:v>403.84746904722368</c:v>
                </c:pt>
                <c:pt idx="76">
                  <c:v>407.99713084603104</c:v>
                </c:pt>
                <c:pt idx="77">
                  <c:v>412.11303758086342</c:v>
                </c:pt>
                <c:pt idx="78">
                  <c:v>416.19488442299399</c:v>
                </c:pt>
                <c:pt idx="79">
                  <c:v>420.24236699742613</c:v>
                </c:pt>
                <c:pt idx="80">
                  <c:v>424.25518156827405</c:v>
                </c:pt>
                <c:pt idx="81">
                  <c:v>428.23302521199179</c:v>
                </c:pt>
                <c:pt idx="82">
                  <c:v>432.17559597928209</c:v>
                </c:pt>
                <c:pt idx="83">
                  <c:v>436.08259304646174</c:v>
                </c:pt>
                <c:pt idx="84">
                  <c:v>439.95371685700695</c:v>
                </c:pt>
                <c:pt idx="85">
                  <c:v>443.78866925395846</c:v>
                </c:pt>
                <c:pt idx="86">
                  <c:v>447.5871536038153</c:v>
                </c:pt>
                <c:pt idx="87">
                  <c:v>451.34887491250538</c:v>
                </c:pt>
                <c:pt idx="88">
                  <c:v>455.07353993398027</c:v>
                </c:pt>
                <c:pt idx="89">
                  <c:v>458.76085727194061</c:v>
                </c:pt>
                <c:pt idx="90">
                  <c:v>462.41053747516577</c:v>
                </c:pt>
                <c:pt idx="91">
                  <c:v>466.02229312688445</c:v>
                </c:pt>
                <c:pt idx="92">
                  <c:v>469.59583892859325</c:v>
                </c:pt>
                <c:pt idx="93">
                  <c:v>473.13089177869966</c:v>
                </c:pt>
                <c:pt idx="94">
                  <c:v>476.62717084633726</c:v>
                </c:pt>
                <c:pt idx="95">
                  <c:v>480.08439764067873</c:v>
                </c:pt>
                <c:pt idx="96">
                  <c:v>483.50229607604155</c:v>
                </c:pt>
                <c:pt idx="97">
                  <c:v>486.88059253306739</c:v>
                </c:pt>
                <c:pt idx="98">
                  <c:v>490.21901591622583</c:v>
                </c:pt>
                <c:pt idx="99">
                  <c:v>493.51729770788279</c:v>
                </c:pt>
                <c:pt idx="100">
                  <c:v>496.77517201914799</c:v>
                </c:pt>
                <c:pt idx="101">
                  <c:v>499.99237563770356</c:v>
                </c:pt>
                <c:pt idx="102">
                  <c:v>503.16864807279973</c:v>
                </c:pt>
                <c:pt idx="103">
                  <c:v>506.30373159758648</c:v>
                </c:pt>
                <c:pt idx="104">
                  <c:v>509.39737128893887</c:v>
                </c:pt>
                <c:pt idx="105">
                  <c:v>512.44931506492014</c:v>
                </c:pt>
                <c:pt idx="106">
                  <c:v>515.45931372001394</c:v>
                </c:pt>
                <c:pt idx="107">
                  <c:v>518.42712095824822</c:v>
                </c:pt>
                <c:pt idx="108">
                  <c:v>521.3524934243211</c:v>
                </c:pt>
                <c:pt idx="109">
                  <c:v>524.23519073282785</c:v>
                </c:pt>
                <c:pt idx="110">
                  <c:v>527.07497549568643</c:v>
                </c:pt>
                <c:pt idx="111">
                  <c:v>529.87161334783855</c:v>
                </c:pt>
                <c:pt idx="112">
                  <c:v>532.62487297130735</c:v>
                </c:pt>
                <c:pt idx="113">
                  <c:v>535.33452611767837</c:v>
                </c:pt>
                <c:pt idx="114">
                  <c:v>538.00034762906375</c:v>
                </c:pt>
                <c:pt idx="115">
                  <c:v>540.62211545760681</c:v>
                </c:pt>
                <c:pt idx="116">
                  <c:v>543.19961068357259</c:v>
                </c:pt>
                <c:pt idx="117">
                  <c:v>545.73261753207009</c:v>
                </c:pt>
                <c:pt idx="118">
                  <c:v>548.22092338843913</c:v>
                </c:pt>
                <c:pt idx="119">
                  <c:v>550.66431881233609</c:v>
                </c:pt>
                <c:pt idx="120">
                  <c:v>553.0625975505435</c:v>
                </c:pt>
                <c:pt idx="121">
                  <c:v>555.41555654852243</c:v>
                </c:pt>
                <c:pt idx="122">
                  <c:v>557.72299596072719</c:v>
                </c:pt>
                <c:pt idx="123">
                  <c:v>559.9847191596906</c:v>
                </c:pt>
                <c:pt idx="124">
                  <c:v>562.20053274388567</c:v>
                </c:pt>
                <c:pt idx="125">
                  <c:v>564.37024654436868</c:v>
                </c:pt>
                <c:pt idx="126">
                  <c:v>566.49367363019633</c:v>
                </c:pt>
                <c:pt idx="127">
                  <c:v>568.57063031261191</c:v>
                </c:pt>
                <c:pt idx="128">
                  <c:v>570.60093614798689</c:v>
                </c:pt>
                <c:pt idx="129">
                  <c:v>572.58441393950045</c:v>
                </c:pt>
                <c:pt idx="130">
                  <c:v>574.52088973753416</c:v>
                </c:pt>
                <c:pt idx="131">
                  <c:v>576.41019283875585</c:v>
                </c:pt>
                <c:pt idx="132">
                  <c:v>578.25215578385803</c:v>
                </c:pt>
                <c:pt idx="133">
                  <c:v>580.04661435391279</c:v>
                </c:pt>
                <c:pt idx="134">
                  <c:v>581.79340756530144</c:v>
                </c:pt>
                <c:pt idx="135">
                  <c:v>583.49237766316446</c:v>
                </c:pt>
                <c:pt idx="136">
                  <c:v>585.14337011331997</c:v>
                </c:pt>
                <c:pt idx="137">
                  <c:v>586.74223106462227</c:v>
                </c:pt>
                <c:pt idx="138">
                  <c:v>588.29691119704546</c:v>
                </c:pt>
                <c:pt idx="139">
                  <c:v>589.8031695957194</c:v>
                </c:pt>
                <c:pt idx="140">
                  <c:v>591.26086448811452</c:v>
                </c:pt>
                <c:pt idx="141">
                  <c:v>592.66985725643565</c:v>
                </c:pt>
                <c:pt idx="142">
                  <c:v>594.0300124187188</c:v>
                </c:pt>
                <c:pt idx="143">
                  <c:v>595.34119760777276</c:v>
                </c:pt>
                <c:pt idx="144">
                  <c:v>596.60328354783314</c:v>
                </c:pt>
                <c:pt idx="145">
                  <c:v>597.81614402878483</c:v>
                </c:pt>
                <c:pt idx="146">
                  <c:v>598.97965587779788</c:v>
                </c:pt>
                <c:pt idx="147">
                  <c:v>600.09369892819757</c:v>
                </c:pt>
                <c:pt idx="148">
                  <c:v>601.15815598538359</c:v>
                </c:pt>
                <c:pt idx="149">
                  <c:v>602.17291278958032</c:v>
                </c:pt>
                <c:pt idx="150">
                  <c:v>603.13785797518892</c:v>
                </c:pt>
                <c:pt idx="151">
                  <c:v>604.05288302648114</c:v>
                </c:pt>
                <c:pt idx="152">
                  <c:v>604.91788222935122</c:v>
                </c:pt>
                <c:pt idx="153">
                  <c:v>605.73275261881031</c:v>
                </c:pt>
                <c:pt idx="154">
                  <c:v>606.49739392187371</c:v>
                </c:pt>
                <c:pt idx="155">
                  <c:v>607.2117084954541</c:v>
                </c:pt>
                <c:pt idx="156">
                  <c:v>607.87560125882976</c:v>
                </c:pt>
                <c:pt idx="157">
                  <c:v>608.48897962021147</c:v>
                </c:pt>
                <c:pt idx="158">
                  <c:v>609.05175339687298</c:v>
                </c:pt>
                <c:pt idx="159">
                  <c:v>609.56383472825098</c:v>
                </c:pt>
                <c:pt idx="160">
                  <c:v>610.02513798135249</c:v>
                </c:pt>
                <c:pt idx="161">
                  <c:v>610.43557964772231</c:v>
                </c:pt>
                <c:pt idx="162">
                  <c:v>610.79507823113988</c:v>
                </c:pt>
                <c:pt idx="163">
                  <c:v>611.10355412510557</c:v>
                </c:pt>
                <c:pt idx="164">
                  <c:v>611.36092947906184</c:v>
                </c:pt>
                <c:pt idx="165">
                  <c:v>611.56712805215898</c:v>
                </c:pt>
                <c:pt idx="166">
                  <c:v>611.72207505321649</c:v>
                </c:pt>
                <c:pt idx="167">
                  <c:v>611.82569696535415</c:v>
                </c:pt>
                <c:pt idx="168">
                  <c:v>611.87792135355653</c:v>
                </c:pt>
                <c:pt idx="169">
                  <c:v>611.87867665319641</c:v>
                </c:pt>
                <c:pt idx="170">
                  <c:v>611.82789193725637</c:v>
                </c:pt>
                <c:pt idx="171">
                  <c:v>611.72549665966505</c:v>
                </c:pt>
                <c:pt idx="172">
                  <c:v>611.5714203717788</c:v>
                </c:pt>
                <c:pt idx="173">
                  <c:v>611.36559240858605</c:v>
                </c:pt>
                <c:pt idx="174">
                  <c:v>611.10794154068321</c:v>
                </c:pt>
                <c:pt idx="175">
                  <c:v>610.79839558743947</c:v>
                </c:pt>
                <c:pt idx="176">
                  <c:v>610.43688098602013</c:v>
                </c:pt>
                <c:pt idx="177">
                  <c:v>610.02332231004448</c:v>
                </c:pt>
                <c:pt idx="178">
                  <c:v>609.55764173058856</c:v>
                </c:pt>
              </c:numCache>
            </c:numRef>
          </c:xVal>
          <c:yVal>
            <c:numRef>
              <c:f>Kollisionen!$AI$63:$AI$241</c:f>
              <c:numCache>
                <c:formatCode>0.00</c:formatCode>
                <c:ptCount val="179"/>
                <c:pt idx="0">
                  <c:v>655.27760680720246</c:v>
                </c:pt>
                <c:pt idx="1">
                  <c:v>655.40663432212284</c:v>
                </c:pt>
                <c:pt idx="2">
                  <c:v>655.50242256920251</c:v>
                </c:pt>
                <c:pt idx="3">
                  <c:v>655.56389285685839</c:v>
                </c:pt>
                <c:pt idx="4">
                  <c:v>655.58986289065035</c:v>
                </c:pt>
                <c:pt idx="5">
                  <c:v>655.57905942632306</c:v>
                </c:pt>
                <c:pt idx="6">
                  <c:v>655.53013265397988</c:v>
                </c:pt>
                <c:pt idx="7">
                  <c:v>655.44167194222905</c:v>
                </c:pt>
                <c:pt idx="8">
                  <c:v>655.31222252743771</c:v>
                </c:pt>
                <c:pt idx="9">
                  <c:v>655.14030270893829</c:v>
                </c:pt>
                <c:pt idx="10">
                  <c:v>654.92442110700665</c:v>
                </c:pt>
                <c:pt idx="11">
                  <c:v>654.66309355610406</c:v>
                </c:pt>
                <c:pt idx="12">
                  <c:v>654.35485923935391</c:v>
                </c:pt>
                <c:pt idx="13">
                  <c:v>653.99829571854821</c:v>
                </c:pt>
                <c:pt idx="14">
                  <c:v>653.59203257342335</c:v>
                </c:pt>
                <c:pt idx="15">
                  <c:v>653.13476343039076</c:v>
                </c:pt>
                <c:pt idx="16">
                  <c:v>652.62525623022282</c:v>
                </c:pt>
                <c:pt idx="17">
                  <c:v>652.06236165250721</c:v>
                </c:pt>
                <c:pt idx="18">
                  <c:v>651.44501967869621</c:v>
                </c:pt>
                <c:pt idx="19">
                  <c:v>650.77226433267526</c:v>
                </c:pt>
                <c:pt idx="20">
                  <c:v>650.0432266861618</c:v>
                </c:pt>
                <c:pt idx="21">
                  <c:v>649.25713625487492</c:v>
                </c:pt>
                <c:pt idx="22">
                  <c:v>648.41332094001746</c:v>
                </c:pt>
                <c:pt idx="23">
                  <c:v>647.51120568848023</c:v>
                </c:pt>
                <c:pt idx="24">
                  <c:v>646.55031005510364</c:v>
                </c:pt>
                <c:pt idx="25">
                  <c:v>645.53024485245464</c:v>
                </c:pt>
                <c:pt idx="26">
                  <c:v>644.4507080691742</c:v>
                </c:pt>
                <c:pt idx="27">
                  <c:v>643.31148022844536</c:v>
                </c:pt>
                <c:pt idx="28">
                  <c:v>642.1124193448361</c:v>
                </c:pt>
                <c:pt idx="29">
                  <c:v>640.8534556219679</c:v>
                </c:pt>
                <c:pt idx="30">
                  <c:v>639.53458601623674</c:v>
                </c:pt>
                <c:pt idx="31">
                  <c:v>638.15586877409203</c:v>
                </c:pt>
                <c:pt idx="32">
                  <c:v>636.71741803292014</c:v>
                </c:pt>
                <c:pt idx="33">
                  <c:v>635.21939855891696</c:v>
                </c:pt>
                <c:pt idx="34">
                  <c:v>633.66202067990605</c:v>
                </c:pt>
                <c:pt idx="35">
                  <c:v>632.04553545707472</c:v>
                </c:pt>
                <c:pt idx="36">
                  <c:v>630.37023012725683</c:v>
                </c:pt>
                <c:pt idx="37">
                  <c:v>628.63642383666172</c:v>
                </c:pt>
                <c:pt idx="38">
                  <c:v>626.84446367786916</c:v>
                </c:pt>
                <c:pt idx="39">
                  <c:v>624.99472103434709</c:v>
                </c:pt>
                <c:pt idx="40">
                  <c:v>623.08758823060896</c:v>
                </c:pt>
                <c:pt idx="41">
                  <c:v>621.12347548126354</c:v>
                </c:pt>
                <c:pt idx="42">
                  <c:v>619.10280812847441</c:v>
                </c:pt>
                <c:pt idx="43">
                  <c:v>617.026024154585</c:v>
                </c:pt>
                <c:pt idx="44">
                  <c:v>614.89357195473394</c:v>
                </c:pt>
                <c:pt idx="45">
                  <c:v>612.70590835305109</c:v>
                </c:pt>
                <c:pt idx="46">
                  <c:v>610.46349684535812</c:v>
                </c:pt>
                <c:pt idx="47">
                  <c:v>608.16680605109207</c:v>
                </c:pt>
                <c:pt idx="48">
                  <c:v>605.8163083573196</c:v>
                </c:pt>
                <c:pt idx="49">
                  <c:v>603.41247873814871</c:v>
                </c:pt>
                <c:pt idx="50">
                  <c:v>600.95579373347664</c:v>
                </c:pt>
                <c:pt idx="51">
                  <c:v>598.44673057179921</c:v>
                </c:pt>
                <c:pt idx="52">
                  <c:v>595.88576642269231</c:v>
                </c:pt>
                <c:pt idx="53">
                  <c:v>593.27337776550951</c:v>
                </c:pt>
                <c:pt idx="54">
                  <c:v>590.61003986181697</c:v>
                </c:pt>
                <c:pt idx="55">
                  <c:v>587.89622632004455</c:v>
                </c:pt>
                <c:pt idx="56">
                  <c:v>585.13240874179303</c:v>
                </c:pt>
                <c:pt idx="57">
                  <c:v>582.31905644015183</c:v>
                </c:pt>
                <c:pt idx="58">
                  <c:v>579.45663622126301</c:v>
                </c:pt>
                <c:pt idx="59">
                  <c:v>576.54561222120105</c:v>
                </c:pt>
                <c:pt idx="60">
                  <c:v>573.58644579101315</c:v>
                </c:pt>
                <c:pt idx="61">
                  <c:v>570.57959542349454</c:v>
                </c:pt>
                <c:pt idx="62">
                  <c:v>567.52551671594199</c:v>
                </c:pt>
                <c:pt idx="63">
                  <c:v>564.42466236374412</c:v>
                </c:pt>
                <c:pt idx="64">
                  <c:v>561.27748218023817</c:v>
                </c:pt>
                <c:pt idx="65">
                  <c:v>558.08442313876697</c:v>
                </c:pt>
                <c:pt idx="66">
                  <c:v>554.84592943334758</c:v>
                </c:pt>
                <c:pt idx="67">
                  <c:v>551.56244255477679</c:v>
                </c:pt>
                <c:pt idx="68">
                  <c:v>548.23440137938508</c:v>
                </c:pt>
                <c:pt idx="69">
                  <c:v>544.86224226798936</c:v>
                </c:pt>
                <c:pt idx="70">
                  <c:v>541.4463991729034</c:v>
                </c:pt>
                <c:pt idx="71">
                  <c:v>537.98730375113814</c:v>
                </c:pt>
                <c:pt idx="72">
                  <c:v>534.48538548216902</c:v>
                </c:pt>
                <c:pt idx="73">
                  <c:v>530.94107178886634</c:v>
                </c:pt>
                <c:pt idx="74">
                  <c:v>527.35478816037551</c:v>
                </c:pt>
                <c:pt idx="75">
                  <c:v>523.72695827590826</c:v>
                </c:pt>
                <c:pt idx="76">
                  <c:v>520.0580041285549</c:v>
                </c:pt>
                <c:pt idx="77">
                  <c:v>516.34834614836268</c:v>
                </c:pt>
                <c:pt idx="78">
                  <c:v>512.59840332404463</c:v>
                </c:pt>
                <c:pt idx="79">
                  <c:v>508.80859332278322</c:v>
                </c:pt>
                <c:pt idx="80">
                  <c:v>504.97933260768468</c:v>
                </c:pt>
                <c:pt idx="81">
                  <c:v>501.11103655252515</c:v>
                </c:pt>
                <c:pt idx="82">
                  <c:v>497.20411955348834</c:v>
                </c:pt>
                <c:pt idx="83">
                  <c:v>493.25899513766552</c:v>
                </c:pt>
                <c:pt idx="84">
                  <c:v>489.27607606813297</c:v>
                </c:pt>
                <c:pt idx="85">
                  <c:v>485.25577444547355</c:v>
                </c:pt>
                <c:pt idx="86">
                  <c:v>481.19850180564271</c:v>
                </c:pt>
                <c:pt idx="87">
                  <c:v>477.10466921411864</c:v>
                </c:pt>
                <c:pt idx="88">
                  <c:v>472.97468735629963</c:v>
                </c:pt>
                <c:pt idx="89">
                  <c:v>468.80896662414</c:v>
                </c:pt>
                <c:pt idx="90">
                  <c:v>464.60791719903705</c:v>
                </c:pt>
                <c:pt idx="91">
                  <c:v>460.3719491309958</c:v>
                </c:pt>
                <c:pt idx="92">
                  <c:v>456.10147241411704</c:v>
                </c:pt>
                <c:pt idx="93">
                  <c:v>451.79689705846312</c:v>
                </c:pt>
                <c:pt idx="94">
                  <c:v>447.45863315837005</c:v>
                </c:pt>
                <c:pt idx="95">
                  <c:v>443.08709095727721</c:v>
                </c:pt>
                <c:pt idx="96">
                  <c:v>438.68268090915876</c:v>
                </c:pt>
                <c:pt idx="97">
                  <c:v>434.24581373664091</c:v>
                </c:pt>
                <c:pt idx="98">
                  <c:v>429.77690048589602</c:v>
                </c:pt>
                <c:pt idx="99">
                  <c:v>425.27635257840717</c:v>
                </c:pt>
                <c:pt idx="100">
                  <c:v>420.74458185969701</c:v>
                </c:pt>
                <c:pt idx="101">
                  <c:v>416.18200064511848</c:v>
                </c:pt>
                <c:pt idx="102">
                  <c:v>411.58902176280401</c:v>
                </c:pt>
                <c:pt idx="103">
                  <c:v>406.96605859386943</c:v>
                </c:pt>
                <c:pt idx="104">
                  <c:v>402.3135251099709</c:v>
                </c:pt>
                <c:pt idx="105">
                  <c:v>397.63183590830801</c:v>
                </c:pt>
                <c:pt idx="106">
                  <c:v>392.92140624417101</c:v>
                </c:pt>
                <c:pt idx="107">
                  <c:v>388.18265206112193</c:v>
                </c:pt>
                <c:pt idx="108">
                  <c:v>383.41599001890415</c:v>
                </c:pt>
                <c:pt idx="109">
                  <c:v>378.62183751916859</c:v>
                </c:pt>
                <c:pt idx="110">
                  <c:v>373.8006127291053</c:v>
                </c:pt>
                <c:pt idx="111">
                  <c:v>368.95273460306674</c:v>
                </c:pt>
                <c:pt idx="112">
                  <c:v>364.07862290226637</c:v>
                </c:pt>
                <c:pt idx="113">
                  <c:v>359.17869821263457</c:v>
                </c:pt>
                <c:pt idx="114">
                  <c:v>354.25338196091354</c:v>
                </c:pt>
                <c:pt idx="115">
                  <c:v>349.3030964290669</c:v>
                </c:pt>
                <c:pt idx="116">
                  <c:v>344.32826476708209</c:v>
                </c:pt>
                <c:pt idx="117">
                  <c:v>339.32931100423843</c:v>
                </c:pt>
                <c:pt idx="118">
                  <c:v>334.30666005891385</c:v>
                </c:pt>
                <c:pt idx="119">
                  <c:v>329.2607377470012</c:v>
                </c:pt>
                <c:pt idx="120">
                  <c:v>324.19197078900095</c:v>
                </c:pt>
                <c:pt idx="121">
                  <c:v>319.10078681586043</c:v>
                </c:pt>
                <c:pt idx="122">
                  <c:v>313.9876143736218</c:v>
                </c:pt>
                <c:pt idx="123">
                  <c:v>308.85288292694611</c:v>
                </c:pt>
                <c:pt idx="124">
                  <c:v>303.69702286157417</c:v>
                </c:pt>
                <c:pt idx="125">
                  <c:v>298.52046548578596</c:v>
                </c:pt>
                <c:pt idx="126">
                  <c:v>293.32364303092118</c:v>
                </c:pt>
                <c:pt idx="127">
                  <c:v>288.10698865101699</c:v>
                </c:pt>
                <c:pt idx="128">
                  <c:v>282.87093642162631</c:v>
                </c:pt>
                <c:pt idx="129">
                  <c:v>277.61592133786945</c:v>
                </c:pt>
                <c:pt idx="130">
                  <c:v>272.34237931178274</c:v>
                </c:pt>
                <c:pt idx="131">
                  <c:v>267.05074716901515</c:v>
                </c:pt>
                <c:pt idx="132">
                  <c:v>261.74146264493595</c:v>
                </c:pt>
                <c:pt idx="133">
                  <c:v>256.41496438020636</c:v>
                </c:pt>
                <c:pt idx="134">
                  <c:v>251.07169191587371</c:v>
                </c:pt>
                <c:pt idx="135">
                  <c:v>245.71208568804758</c:v>
                </c:pt>
                <c:pt idx="136">
                  <c:v>240.33658702221331</c:v>
                </c:pt>
                <c:pt idx="137">
                  <c:v>234.95636348191337</c:v>
                </c:pt>
                <c:pt idx="138">
                  <c:v>229.55044196365762</c:v>
                </c:pt>
                <c:pt idx="139">
                  <c:v>224.12995643967818</c:v>
                </c:pt>
                <c:pt idx="140">
                  <c:v>218.69535172841725</c:v>
                </c:pt>
                <c:pt idx="141">
                  <c:v>213.24707350602901</c:v>
                </c:pt>
                <c:pt idx="142">
                  <c:v>207.7855682998194</c:v>
                </c:pt>
                <c:pt idx="143">
                  <c:v>202.31128348177549</c:v>
                </c:pt>
                <c:pt idx="144">
                  <c:v>196.8246672622534</c:v>
                </c:pt>
                <c:pt idx="145">
                  <c:v>191.32616868390616</c:v>
                </c:pt>
                <c:pt idx="146">
                  <c:v>185.81623761592971</c:v>
                </c:pt>
                <c:pt idx="147">
                  <c:v>180.29532474871596</c:v>
                </c:pt>
                <c:pt idx="148">
                  <c:v>174.76388158900085</c:v>
                </c:pt>
                <c:pt idx="149">
                  <c:v>169.22236045560814</c:v>
                </c:pt>
                <c:pt idx="150">
                  <c:v>163.67121447589193</c:v>
                </c:pt>
                <c:pt idx="151">
                  <c:v>158.11089758298769</c:v>
                </c:pt>
                <c:pt idx="152">
                  <c:v>152.54186451399704</c:v>
                </c:pt>
                <c:pt idx="153">
                  <c:v>146.96457080923093</c:v>
                </c:pt>
                <c:pt idx="154">
                  <c:v>141.37947281265878</c:v>
                </c:pt>
                <c:pt idx="155">
                  <c:v>135.78702767371169</c:v>
                </c:pt>
                <c:pt idx="156">
                  <c:v>130.18769335061299</c:v>
                </c:pt>
                <c:pt idx="157">
                  <c:v>124.58192861541613</c:v>
                </c:pt>
                <c:pt idx="158">
                  <c:v>118.9701930609553</c:v>
                </c:pt>
                <c:pt idx="159">
                  <c:v>113.35294710993014</c:v>
                </c:pt>
                <c:pt idx="160">
                  <c:v>107.73065202636982</c:v>
                </c:pt>
                <c:pt idx="161">
                  <c:v>102.10376992975229</c:v>
                </c:pt>
                <c:pt idx="162">
                  <c:v>96.472763812077645</c:v>
                </c:pt>
                <c:pt idx="163">
                  <c:v>90.838097558237322</c:v>
                </c:pt>
                <c:pt idx="164">
                  <c:v>85.200235970052276</c:v>
                </c:pt>
                <c:pt idx="165">
                  <c:v>79.559644794406765</c:v>
                </c:pt>
                <c:pt idx="166">
                  <c:v>73.916790755947815</c:v>
                </c:pt>
                <c:pt idx="167">
                  <c:v>68.272141594888865</c:v>
                </c:pt>
                <c:pt idx="168">
                  <c:v>62.626166110519875</c:v>
                </c:pt>
                <c:pt idx="169">
                  <c:v>56.979334211106561</c:v>
                </c:pt>
                <c:pt idx="170">
                  <c:v>51.332116970960058</c:v>
                </c:pt>
                <c:pt idx="171">
                  <c:v>45.684986695558464</c:v>
                </c:pt>
                <c:pt idx="172">
                  <c:v>40.038416995738075</c:v>
                </c:pt>
                <c:pt idx="173">
                  <c:v>34.392882872111215</c:v>
                </c:pt>
                <c:pt idx="174">
                  <c:v>28.74886081105301</c:v>
                </c:pt>
                <c:pt idx="175">
                  <c:v>23.106828893795473</c:v>
                </c:pt>
                <c:pt idx="176">
                  <c:v>17.467266920422219</c:v>
                </c:pt>
                <c:pt idx="177">
                  <c:v>11.830656550842431</c:v>
                </c:pt>
                <c:pt idx="178">
                  <c:v>6.197481465171812</c:v>
                </c:pt>
              </c:numCache>
            </c:numRef>
          </c:yVal>
          <c:smooth val="0"/>
          <c:extLst>
            <c:ext xmlns:c16="http://schemas.microsoft.com/office/drawing/2014/chart" uri="{C3380CC4-5D6E-409C-BE32-E72D297353CC}">
              <c16:uniqueId val="{00000002-A969-4D72-BB7D-F0ED7F929CFD}"/>
            </c:ext>
          </c:extLst>
        </c:ser>
        <c:ser>
          <c:idx val="0"/>
          <c:order val="3"/>
          <c:tx>
            <c:v>Oberkante Blende innen</c:v>
          </c:tx>
          <c:spPr>
            <a:ln w="19050" cap="rnd">
              <a:solidFill>
                <a:schemeClr val="accent1"/>
              </a:solidFill>
              <a:round/>
            </a:ln>
            <a:effectLst/>
          </c:spPr>
          <c:marker>
            <c:symbol val="none"/>
          </c:marker>
          <c:xVal>
            <c:numRef>
              <c:f>Kollisionen!$AD$63:$AD$241</c:f>
              <c:numCache>
                <c:formatCode>0.00</c:formatCode>
                <c:ptCount val="179"/>
                <c:pt idx="0">
                  <c:v>-40.611800128937006</c:v>
                </c:pt>
                <c:pt idx="1">
                  <c:v>-34.499929170962936</c:v>
                </c:pt>
                <c:pt idx="2">
                  <c:v>-28.398084483501776</c:v>
                </c:pt>
                <c:pt idx="3">
                  <c:v>-22.308106740694278</c:v>
                </c:pt>
                <c:pt idx="4">
                  <c:v>-16.231756230592783</c:v>
                </c:pt>
                <c:pt idx="5">
                  <c:v>-10.170698377168705</c:v>
                </c:pt>
                <c:pt idx="6">
                  <c:v>-4.1264910258937668</c:v>
                </c:pt>
                <c:pt idx="7">
                  <c:v>1.8994262026999813</c:v>
                </c:pt>
                <c:pt idx="8">
                  <c:v>7.9057402632001867</c:v>
                </c:pt>
                <c:pt idx="9">
                  <c:v>13.891270595592175</c:v>
                </c:pt>
                <c:pt idx="10">
                  <c:v>19.854972540114389</c:v>
                </c:pt>
                <c:pt idx="11">
                  <c:v>25.795938287705685</c:v>
                </c:pt>
                <c:pt idx="12">
                  <c:v>31.713395477321566</c:v>
                </c:pt>
                <c:pt idx="13">
                  <c:v>37.606703621447153</c:v>
                </c:pt>
                <c:pt idx="14">
                  <c:v>43.475348598024553</c:v>
                </c:pt>
                <c:pt idx="15">
                  <c:v>49.318935488939061</c:v>
                </c:pt>
                <c:pt idx="16">
                  <c:v>55.13718007151261</c:v>
                </c:pt>
                <c:pt idx="17">
                  <c:v>60.929899280552561</c:v>
                </c:pt>
                <c:pt idx="18">
                  <c:v>66.69700095569921</c:v>
                </c:pt>
                <c:pt idx="19">
                  <c:v>72.43847317408067</c:v>
                </c:pt>
                <c:pt idx="20">
                  <c:v>78.154373444010361</c:v>
                </c:pt>
                <c:pt idx="21">
                  <c:v>83.844818004223754</c:v>
                </c:pt>
                <c:pt idx="22">
                  <c:v>89.50997143749035</c:v>
                </c:pt>
                <c:pt idx="23">
                  <c:v>95.150036769703576</c:v>
                </c:pt>
                <c:pt idx="24">
                  <c:v>100.76524618777289</c:v>
                </c:pt>
                <c:pt idx="25">
                  <c:v>106.35585247347476</c:v>
                </c:pt>
                <c:pt idx="26">
                  <c:v>111.92212121709416</c:v>
                </c:pt>
                <c:pt idx="27">
                  <c:v>117.46432384506097</c:v>
                </c:pt>
                <c:pt idx="28">
                  <c:v>122.98273147032873</c:v>
                </c:pt>
                <c:pt idx="29">
                  <c:v>128.4776095531449</c:v>
                </c:pt>
                <c:pt idx="30">
                  <c:v>133.94921334304664</c:v>
                </c:pt>
                <c:pt idx="31">
                  <c:v>139.39778406013724</c:v>
                </c:pt>
                <c:pt idx="32">
                  <c:v>144.82354576457831</c:v>
                </c:pt>
                <c:pt idx="33">
                  <c:v>150.22670285731974</c:v>
                </c:pt>
                <c:pt idx="34">
                  <c:v>155.60743815190096</c:v>
                </c:pt>
                <c:pt idx="35">
                  <c:v>160.96591145620994</c:v>
                </c:pt>
                <c:pt idx="36">
                  <c:v>166.30225860391886</c:v>
                </c:pt>
                <c:pt idx="37">
                  <c:v>171.61659087750976</c:v>
                </c:pt>
                <c:pt idx="38">
                  <c:v>176.90899476798765</c:v>
                </c:pt>
                <c:pt idx="39">
                  <c:v>182.17953202023256</c:v>
                </c:pt>
                <c:pt idx="40">
                  <c:v>187.42823991720587</c:v>
                </c:pt>
                <c:pt idx="41">
                  <c:v>192.6551317606789</c:v>
                </c:pt>
                <c:pt idx="42">
                  <c:v>197.86019751062852</c:v>
                </c:pt>
                <c:pt idx="43">
                  <c:v>203.04340454981934</c:v>
                </c:pt>
                <c:pt idx="44">
                  <c:v>208.20469854426639</c:v>
                </c:pt>
                <c:pt idx="45">
                  <c:v>213.34400437418961</c:v>
                </c:pt>
                <c:pt idx="46">
                  <c:v>218.46122711368471</c:v>
                </c:pt>
                <c:pt idx="47">
                  <c:v>223.55625304063167</c:v>
                </c:pt>
                <c:pt idx="48">
                  <c:v>228.628950661326</c:v>
                </c:pt>
                <c:pt idx="49">
                  <c:v>233.67917173696614</c:v>
                </c:pt>
                <c:pt idx="50">
                  <c:v>238.70675230146077</c:v>
                </c:pt>
                <c:pt idx="51">
                  <c:v>243.71151366206598</c:v>
                </c:pt>
                <c:pt idx="52">
                  <c:v>248.69326337613148</c:v>
                </c:pt>
                <c:pt idx="53">
                  <c:v>253.6517961987621</c:v>
                </c:pt>
                <c:pt idx="54">
                  <c:v>258.58689499749988</c:v>
                </c:pt>
                <c:pt idx="55">
                  <c:v>263.49833163123475</c:v>
                </c:pt>
                <c:pt idx="56">
                  <c:v>268.38586779147431</c:v>
                </c:pt>
                <c:pt idx="57">
                  <c:v>273.24925580487235</c:v>
                </c:pt>
                <c:pt idx="58">
                  <c:v>278.08823939654593</c:v>
                </c:pt>
                <c:pt idx="59">
                  <c:v>282.90255441422636</c:v>
                </c:pt>
                <c:pt idx="60">
                  <c:v>287.69192951370064</c:v>
                </c:pt>
                <c:pt idx="61">
                  <c:v>292.45608680632569</c:v>
                </c:pt>
                <c:pt idx="62">
                  <c:v>297.19474246965001</c:v>
                </c:pt>
                <c:pt idx="63">
                  <c:v>301.90760732236868</c:v>
                </c:pt>
                <c:pt idx="64">
                  <c:v>306.59438736497043</c:v>
                </c:pt>
                <c:pt idx="65">
                  <c:v>311.25478428753792</c:v>
                </c:pt>
                <c:pt idx="66">
                  <c:v>315.88849594621428</c:v>
                </c:pt>
                <c:pt idx="67">
                  <c:v>320.49521680988221</c:v>
                </c:pt>
                <c:pt idx="68">
                  <c:v>325.07463837860792</c:v>
                </c:pt>
                <c:pt idx="69">
                  <c:v>329.62644957538919</c:v>
                </c:pt>
                <c:pt idx="70">
                  <c:v>334.150337112719</c:v>
                </c:pt>
                <c:pt idx="71">
                  <c:v>338.64598583543744</c:v>
                </c:pt>
                <c:pt idx="72">
                  <c:v>343.11307904129995</c:v>
                </c:pt>
                <c:pt idx="73">
                  <c:v>347.55129878062985</c:v>
                </c:pt>
                <c:pt idx="74">
                  <c:v>351.96032613637215</c:v>
                </c:pt>
                <c:pt idx="75">
                  <c:v>356.33984148580015</c:v>
                </c:pt>
                <c:pt idx="76">
                  <c:v>360.68952474506551</c:v>
                </c:pt>
                <c:pt idx="77">
                  <c:v>365.00905559771934</c:v>
                </c:pt>
                <c:pt idx="78">
                  <c:v>369.29811370826985</c:v>
                </c:pt>
                <c:pt idx="79">
                  <c:v>373.55637892178015</c:v>
                </c:pt>
                <c:pt idx="80">
                  <c:v>377.78353145045031</c:v>
                </c:pt>
                <c:pt idx="81">
                  <c:v>381.97925204806904</c:v>
                </c:pt>
                <c:pt idx="82">
                  <c:v>386.14322217316555</c:v>
                </c:pt>
                <c:pt idx="83">
                  <c:v>390.27512414163834</c:v>
                </c:pt>
                <c:pt idx="84">
                  <c:v>394.37464126958457</c:v>
                </c:pt>
                <c:pt idx="85">
                  <c:v>398.44145800700966</c:v>
                </c:pt>
                <c:pt idx="86">
                  <c:v>402.47526006304543</c:v>
                </c:pt>
                <c:pt idx="87">
                  <c:v>406.47573452326537</c:v>
                </c:pt>
                <c:pt idx="88">
                  <c:v>410.44256995964417</c:v>
                </c:pt>
                <c:pt idx="89">
                  <c:v>414.37545653366783</c:v>
                </c:pt>
                <c:pt idx="90">
                  <c:v>418.27408609306752</c:v>
                </c:pt>
                <c:pt idx="91">
                  <c:v>422.13815226261477</c:v>
                </c:pt>
                <c:pt idx="92">
                  <c:v>425.96735052938328</c:v>
                </c:pt>
                <c:pt idx="93">
                  <c:v>429.76137832285559</c:v>
                </c:pt>
                <c:pt idx="94">
                  <c:v>433.5199350902206</c:v>
                </c:pt>
                <c:pt idx="95">
                  <c:v>437.24272236718878</c:v>
                </c:pt>
                <c:pt idx="96">
                  <c:v>440.92944384461873</c:v>
                </c:pt>
                <c:pt idx="97">
                  <c:v>444.57980543123648</c:v>
                </c:pt>
                <c:pt idx="98">
                  <c:v>448.19351531269888</c:v>
                </c:pt>
                <c:pt idx="99">
                  <c:v>451.77028400723913</c:v>
                </c:pt>
                <c:pt idx="100">
                  <c:v>455.30982441811102</c:v>
                </c:pt>
                <c:pt idx="101">
                  <c:v>458.81185188303277</c:v>
                </c:pt>
                <c:pt idx="102">
                  <c:v>462.27608422081585</c:v>
                </c:pt>
                <c:pt idx="103">
                  <c:v>465.70224177534891</c:v>
                </c:pt>
                <c:pt idx="104">
                  <c:v>469.09004745709262</c:v>
                </c:pt>
                <c:pt idx="105">
                  <c:v>472.439226782231</c:v>
                </c:pt>
                <c:pt idx="106">
                  <c:v>475.74950790961014</c:v>
                </c:pt>
                <c:pt idx="107">
                  <c:v>479.02062167558506</c:v>
                </c:pt>
                <c:pt idx="108">
                  <c:v>482.25230162688712</c:v>
                </c:pt>
                <c:pt idx="109">
                  <c:v>485.44428405161136</c:v>
                </c:pt>
                <c:pt idx="110">
                  <c:v>488.59630800841614</c:v>
                </c:pt>
                <c:pt idx="111">
                  <c:v>491.7081153540197</c:v>
                </c:pt>
                <c:pt idx="112">
                  <c:v>494.77945076906821</c:v>
                </c:pt>
                <c:pt idx="113">
                  <c:v>497.81006178244428</c:v>
                </c:pt>
                <c:pt idx="114">
                  <c:v>500.79969879407565</c:v>
                </c:pt>
                <c:pt idx="115">
                  <c:v>503.74811509630172</c:v>
                </c:pt>
                <c:pt idx="116">
                  <c:v>506.65506689384142</c:v>
                </c:pt>
                <c:pt idx="117">
                  <c:v>509.52031332241052</c:v>
                </c:pt>
                <c:pt idx="118">
                  <c:v>512.34361646601815</c:v>
                </c:pt>
                <c:pt idx="119">
                  <c:v>515.12474137298068</c:v>
                </c:pt>
                <c:pt idx="120">
                  <c:v>517.86345607067267</c:v>
                </c:pt>
                <c:pt idx="121">
                  <c:v>520.55953157903878</c:v>
                </c:pt>
                <c:pt idx="122">
                  <c:v>523.21274192288297</c:v>
                </c:pt>
                <c:pt idx="123">
                  <c:v>525.82286414294242</c:v>
                </c:pt>
                <c:pt idx="124">
                  <c:v>528.38967830575609</c:v>
                </c:pt>
                <c:pt idx="125">
                  <c:v>530.91296751232733</c:v>
                </c:pt>
                <c:pt idx="126">
                  <c:v>533.39251790557648</c:v>
                </c:pt>
                <c:pt idx="127">
                  <c:v>535.82811867657847</c:v>
                </c:pt>
                <c:pt idx="128">
                  <c:v>538.21956206956872</c:v>
                </c:pt>
                <c:pt idx="129">
                  <c:v>540.56664338570317</c:v>
                </c:pt>
                <c:pt idx="130">
                  <c:v>542.86916098554718</c:v>
                </c:pt>
                <c:pt idx="131">
                  <c:v>545.12691629026847</c:v>
                </c:pt>
                <c:pt idx="132">
                  <c:v>547.33971378149738</c:v>
                </c:pt>
                <c:pt idx="133">
                  <c:v>549.50736099981987</c:v>
                </c:pt>
                <c:pt idx="134">
                  <c:v>551.62966854185652</c:v>
                </c:pt>
                <c:pt idx="135">
                  <c:v>553.70645005587801</c:v>
                </c:pt>
                <c:pt idx="136">
                  <c:v>555.73752223590009</c:v>
                </c:pt>
                <c:pt idx="137">
                  <c:v>557.7179354324694</c:v>
                </c:pt>
                <c:pt idx="138">
                  <c:v>559.65714052667101</c:v>
                </c:pt>
                <c:pt idx="139">
                  <c:v>561.55010491654321</c:v>
                </c:pt>
                <c:pt idx="140">
                  <c:v>563.39665738039832</c:v>
                </c:pt>
                <c:pt idx="141">
                  <c:v>565.19662968743114</c:v>
                </c:pt>
                <c:pt idx="142">
                  <c:v>566.94985658107237</c:v>
                </c:pt>
                <c:pt idx="143">
                  <c:v>568.65617576019645</c:v>
                </c:pt>
                <c:pt idx="144">
                  <c:v>570.31542785805595</c:v>
                </c:pt>
                <c:pt idx="145">
                  <c:v>571.92745641879537</c:v>
                </c:pt>
                <c:pt idx="146">
                  <c:v>573.49210787138941</c:v>
                </c:pt>
                <c:pt idx="147">
                  <c:v>575.00923150082997</c:v>
                </c:pt>
                <c:pt idx="148">
                  <c:v>576.47867941636991</c:v>
                </c:pt>
                <c:pt idx="149">
                  <c:v>577.90030651661186</c:v>
                </c:pt>
                <c:pt idx="150">
                  <c:v>579.27397045120847</c:v>
                </c:pt>
                <c:pt idx="151">
                  <c:v>580.59953157891641</c:v>
                </c:pt>
                <c:pt idx="152">
                  <c:v>581.8768529217183</c:v>
                </c:pt>
                <c:pt idx="153">
                  <c:v>583.10580011469801</c:v>
                </c:pt>
                <c:pt idx="154">
                  <c:v>584.28624135131906</c:v>
                </c:pt>
                <c:pt idx="155">
                  <c:v>585.41804732371929</c:v>
                </c:pt>
                <c:pt idx="156">
                  <c:v>586.50109115759051</c:v>
                </c:pt>
                <c:pt idx="157">
                  <c:v>587.53524834116695</c:v>
                </c:pt>
                <c:pt idx="158">
                  <c:v>588.52039664778556</c:v>
                </c:pt>
                <c:pt idx="159">
                  <c:v>589.45641605142771</c:v>
                </c:pt>
                <c:pt idx="160">
                  <c:v>590.34318863457452</c:v>
                </c:pt>
                <c:pt idx="161">
                  <c:v>591.18059848763426</c:v>
                </c:pt>
                <c:pt idx="162">
                  <c:v>591.96853159910575</c:v>
                </c:pt>
                <c:pt idx="163">
                  <c:v>592.70687573554108</c:v>
                </c:pt>
                <c:pt idx="164">
                  <c:v>593.3955203102521</c:v>
                </c:pt>
                <c:pt idx="165">
                  <c:v>594.03435623956818</c:v>
                </c:pt>
                <c:pt idx="166">
                  <c:v>594.62327578529914</c:v>
                </c:pt>
                <c:pt idx="167">
                  <c:v>595.16217238187505</c:v>
                </c:pt>
                <c:pt idx="168">
                  <c:v>595.65094044642819</c:v>
                </c:pt>
                <c:pt idx="169">
                  <c:v>596.08947516984028</c:v>
                </c:pt>
                <c:pt idx="170">
                  <c:v>596.4776722864957</c:v>
                </c:pt>
                <c:pt idx="171">
                  <c:v>596.81542782015731</c:v>
                </c:pt>
                <c:pt idx="172">
                  <c:v>597.1026378029926</c:v>
                </c:pt>
                <c:pt idx="173">
                  <c:v>597.33919796433213</c:v>
                </c:pt>
                <c:pt idx="174">
                  <c:v>597.52500338520372</c:v>
                </c:pt>
                <c:pt idx="175">
                  <c:v>597.65994811406358</c:v>
                </c:pt>
                <c:pt idx="176">
                  <c:v>597.74392473839066</c:v>
                </c:pt>
                <c:pt idx="177">
                  <c:v>597.77682390592236</c:v>
                </c:pt>
                <c:pt idx="178">
                  <c:v>597.75853378824149</c:v>
                </c:pt>
              </c:numCache>
            </c:numRef>
          </c:xVal>
          <c:yVal>
            <c:numRef>
              <c:f>Kollisionen!$AE$63:$AE$241</c:f>
              <c:numCache>
                <c:formatCode>0.00</c:formatCode>
                <c:ptCount val="179"/>
                <c:pt idx="0">
                  <c:v>644.37684044283117</c:v>
                </c:pt>
                <c:pt idx="1">
                  <c:v>644.95585320621524</c:v>
                </c:pt>
                <c:pt idx="2">
                  <c:v>645.50242256920251</c:v>
                </c:pt>
                <c:pt idx="3">
                  <c:v>646.01543551148256</c:v>
                </c:pt>
                <c:pt idx="4">
                  <c:v>646.49367535189401</c:v>
                </c:pt>
                <c:pt idx="5">
                  <c:v>646.93583440408452</c:v>
                </c:pt>
                <c:pt idx="6">
                  <c:v>647.34052836330829</c:v>
                </c:pt>
                <c:pt idx="7">
                  <c:v>647.70631205319842</c:v>
                </c:pt>
                <c:pt idx="8">
                  <c:v>648.03169611765225</c:v>
                </c:pt>
                <c:pt idx="9">
                  <c:v>648.31516421867161</c:v>
                </c:pt>
                <c:pt idx="10">
                  <c:v>648.55519029697973</c:v>
                </c:pt>
                <c:pt idx="11">
                  <c:v>648.75025546790243</c:v>
                </c:pt>
                <c:pt idx="12">
                  <c:v>648.89886415849037</c:v>
                </c:pt>
                <c:pt idx="13">
                  <c:v>648.9995591401721</c:v>
                </c:pt>
                <c:pt idx="14">
                  <c:v>649.05093517067826</c:v>
                </c:pt>
                <c:pt idx="15">
                  <c:v>649.0516510254256</c:v>
                </c:pt>
                <c:pt idx="16">
                  <c:v>649.00043976785571</c:v>
                </c:pt>
                <c:pt idx="17">
                  <c:v>648.89611717654589</c:v>
                </c:pt>
                <c:pt idx="18">
                  <c:v>648.73758831091573</c:v>
                </c:pt>
                <c:pt idx="19">
                  <c:v>648.52385225445687</c:v>
                </c:pt>
                <c:pt idx="20">
                  <c:v>648.25400512279032</c:v>
                </c:pt>
                <c:pt idx="21">
                  <c:v>647.92724146249964</c:v>
                </c:pt>
                <c:pt idx="22">
                  <c:v>647.54285419527571</c:v>
                </c:pt>
                <c:pt idx="23">
                  <c:v>647.10023328078466</c:v>
                </c:pt>
                <c:pt idx="24">
                  <c:v>646.5988632815945</c:v>
                </c:pt>
                <c:pt idx="25">
                  <c:v>646.03832001561545</c:v>
                </c:pt>
                <c:pt idx="26">
                  <c:v>645.41826647711434</c:v>
                </c:pt>
                <c:pt idx="27">
                  <c:v>644.73844819784597</c:v>
                </c:pt>
                <c:pt idx="28">
                  <c:v>643.9986882065615</c:v>
                </c:pt>
                <c:pt idx="29">
                  <c:v>643.19888172934145</c:v>
                </c:pt>
                <c:pt idx="30">
                  <c:v>642.33899075597958</c:v>
                </c:pt>
                <c:pt idx="31">
                  <c:v>641.41903857992554</c:v>
                </c:pt>
                <c:pt idx="32">
                  <c:v>640.4391044018297</c:v>
                </c:pt>
                <c:pt idx="33">
                  <c:v>639.39931807007667</c:v>
                </c:pt>
                <c:pt idx="34">
                  <c:v>638.29985501626163</c:v>
                </c:pt>
                <c:pt idx="35">
                  <c:v>637.14093142958563</c:v>
                </c:pt>
                <c:pt idx="36">
                  <c:v>635.92279970179209</c:v>
                </c:pt>
                <c:pt idx="37">
                  <c:v>634.64574416355038</c:v>
                </c:pt>
                <c:pt idx="38">
                  <c:v>633.31007712410235</c:v>
                </c:pt>
                <c:pt idx="39">
                  <c:v>631.91613521842839</c:v>
                </c:pt>
                <c:pt idx="40">
                  <c:v>630.46427606005079</c:v>
                </c:pt>
                <c:pt idx="41">
                  <c:v>628.95487519272763</c:v>
                </c:pt>
                <c:pt idx="42">
                  <c:v>627.38832333055245</c:v>
                </c:pt>
                <c:pt idx="43">
                  <c:v>625.76502387321545</c:v>
                </c:pt>
                <c:pt idx="44">
                  <c:v>624.08539068125401</c:v>
                </c:pt>
                <c:pt idx="45">
                  <c:v>622.34984609487708</c:v>
                </c:pt>
                <c:pt idx="46">
                  <c:v>620.55881917929298</c:v>
                </c:pt>
                <c:pt idx="47">
                  <c:v>618.71274417925429</c:v>
                </c:pt>
                <c:pt idx="48">
                  <c:v>616.81205916569058</c:v>
                </c:pt>
                <c:pt idx="49">
                  <c:v>614.85720485773265</c:v>
                </c:pt>
                <c:pt idx="50">
                  <c:v>612.84862360406953</c:v>
                </c:pt>
                <c:pt idx="51">
                  <c:v>610.78675850836146</c:v>
                </c:pt>
                <c:pt idx="52">
                  <c:v>608.67205268431997</c:v>
                </c:pt>
                <c:pt idx="53">
                  <c:v>606.50494862699986</c:v>
                </c:pt>
                <c:pt idx="54">
                  <c:v>604.28588768782049</c:v>
                </c:pt>
                <c:pt idx="55">
                  <c:v>602.01530964180142</c:v>
                </c:pt>
                <c:pt idx="56">
                  <c:v>599.69365233644396</c:v>
                </c:pt>
                <c:pt idx="57">
                  <c:v>597.32135141262086</c:v>
                </c:pt>
                <c:pt idx="58">
                  <c:v>594.89884008870433</c:v>
                </c:pt>
                <c:pt idx="59">
                  <c:v>592.42654900000309</c:v>
                </c:pt>
                <c:pt idx="60">
                  <c:v>589.90490608635469</c:v>
                </c:pt>
                <c:pt idx="61">
                  <c:v>587.33433652144481</c:v>
                </c:pt>
                <c:pt idx="62">
                  <c:v>584.71526267809747</c:v>
                </c:pt>
                <c:pt idx="63">
                  <c:v>582.04810412439736</c:v>
                </c:pt>
                <c:pt idx="64">
                  <c:v>579.3332776460669</c:v>
                </c:pt>
                <c:pt idx="65">
                  <c:v>576.57119729104056</c:v>
                </c:pt>
                <c:pt idx="66">
                  <c:v>573.76227443264008</c:v>
                </c:pt>
                <c:pt idx="67">
                  <c:v>570.90691784817875</c:v>
                </c:pt>
                <c:pt idx="68">
                  <c:v>568.00553381020768</c:v>
                </c:pt>
                <c:pt idx="69">
                  <c:v>565.05852618795109</c:v>
                </c:pt>
                <c:pt idx="70">
                  <c:v>562.06629655679058</c:v>
                </c:pt>
                <c:pt idx="71">
                  <c:v>559.02924431393183</c:v>
                </c:pt>
                <c:pt idx="72">
                  <c:v>555.94776679862809</c:v>
                </c:pt>
                <c:pt idx="73">
                  <c:v>552.82225941555873</c:v>
                </c:pt>
                <c:pt idx="74">
                  <c:v>549.65311576014687</c:v>
                </c:pt>
                <c:pt idx="75">
                  <c:v>546.44072774478047</c:v>
                </c:pt>
                <c:pt idx="76">
                  <c:v>543.18548572504278</c:v>
                </c:pt>
                <c:pt idx="77">
                  <c:v>539.88777862520124</c:v>
                </c:pt>
                <c:pt idx="78">
                  <c:v>536.54799406231405</c:v>
                </c:pt>
                <c:pt idx="79">
                  <c:v>533.16651846842399</c:v>
                </c:pt>
                <c:pt idx="80">
                  <c:v>529.7437372103916</c:v>
                </c:pt>
                <c:pt idx="81">
                  <c:v>526.28003470700833</c:v>
                </c:pt>
                <c:pt idx="82">
                  <c:v>522.77579454309262</c:v>
                </c:pt>
                <c:pt idx="83">
                  <c:v>519.23139958033562</c:v>
                </c:pt>
                <c:pt idx="84">
                  <c:v>515.64723206471444</c:v>
                </c:pt>
                <c:pt idx="85">
                  <c:v>512.02367373033712</c:v>
                </c:pt>
                <c:pt idx="86">
                  <c:v>508.36110589962175</c:v>
                </c:pt>
                <c:pt idx="87">
                  <c:v>504.65990957974708</c:v>
                </c:pt>
                <c:pt idx="88">
                  <c:v>500.92046555533909</c:v>
                </c:pt>
                <c:pt idx="89">
                  <c:v>497.1431544773842</c:v>
                </c:pt>
                <c:pt idx="90">
                  <c:v>493.3283569483807</c:v>
                </c:pt>
                <c:pt idx="91">
                  <c:v>489.47645360375628</c:v>
                </c:pt>
                <c:pt idx="92">
                  <c:v>485.58782518959606</c:v>
                </c:pt>
                <c:pt idx="93">
                  <c:v>481.66285263673581</c:v>
                </c:pt>
                <c:pt idx="94">
                  <c:v>477.70191713128827</c:v>
                </c:pt>
                <c:pt idx="95">
                  <c:v>473.70540018167497</c:v>
                </c:pt>
                <c:pt idx="96">
                  <c:v>469.67368368224487</c:v>
                </c:pt>
                <c:pt idx="97">
                  <c:v>465.60714997356769</c:v>
                </c:pt>
                <c:pt idx="98">
                  <c:v>461.50618189948875</c:v>
                </c:pt>
                <c:pt idx="99">
                  <c:v>457.37116286104117</c:v>
                </c:pt>
                <c:pt idx="100">
                  <c:v>453.2024768673092</c:v>
                </c:pt>
                <c:pt idx="101">
                  <c:v>449.00050858333827</c:v>
                </c:pt>
                <c:pt idx="102">
                  <c:v>444.76564337518977</c:v>
                </c:pt>
                <c:pt idx="103">
                  <c:v>440.49826735223695</c:v>
                </c:pt>
                <c:pt idx="104">
                  <c:v>436.19876740679791</c:v>
                </c:pt>
                <c:pt idx="105">
                  <c:v>431.86753125120163</c:v>
                </c:pt>
                <c:pt idx="106">
                  <c:v>427.504947452382</c:v>
                </c:pt>
                <c:pt idx="107">
                  <c:v>423.11140546409155</c:v>
                </c:pt>
                <c:pt idx="108">
                  <c:v>418.68729565682872</c:v>
                </c:pt>
                <c:pt idx="109">
                  <c:v>414.23300934556528</c:v>
                </c:pt>
                <c:pt idx="110">
                  <c:v>409.74893881536531</c:v>
                </c:pt>
                <c:pt idx="111">
                  <c:v>405.23547734497907</c:v>
                </c:pt>
                <c:pt idx="112">
                  <c:v>400.69301922849678</c:v>
                </c:pt>
                <c:pt idx="113">
                  <c:v>396.12195979514445</c:v>
                </c:pt>
                <c:pt idx="114">
                  <c:v>391.5226954273017</c:v>
                </c:pt>
                <c:pt idx="115">
                  <c:v>386.89562357681893</c:v>
                </c:pt>
                <c:pt idx="116">
                  <c:v>382.24114277971029</c:v>
                </c:pt>
                <c:pt idx="117">
                  <c:v>377.55965266929638</c:v>
                </c:pt>
                <c:pt idx="118">
                  <c:v>372.85155398786901</c:v>
                </c:pt>
                <c:pt idx="119">
                  <c:v>368.11724859694823</c:v>
                </c:pt>
                <c:pt idx="120">
                  <c:v>363.35713948619957</c:v>
                </c:pt>
                <c:pt idx="121">
                  <c:v>358.57163078108022</c:v>
                </c:pt>
                <c:pt idx="122">
                  <c:v>353.76112774927725</c:v>
                </c:pt>
                <c:pt idx="123">
                  <c:v>348.92603680600428</c:v>
                </c:pt>
                <c:pt idx="124">
                  <c:v>344.06676551821755</c:v>
                </c:pt>
                <c:pt idx="125">
                  <c:v>339.18372260781348</c:v>
                </c:pt>
                <c:pt idx="126">
                  <c:v>334.27731795386882</c:v>
                </c:pt>
                <c:pt idx="127">
                  <c:v>329.3479625939807</c:v>
                </c:pt>
                <c:pt idx="128">
                  <c:v>324.39606872476946</c:v>
                </c:pt>
                <c:pt idx="129">
                  <c:v>319.42204970159605</c:v>
                </c:pt>
                <c:pt idx="130">
                  <c:v>314.42632003755892</c:v>
                </c:pt>
                <c:pt idx="131">
                  <c:v>309.40929540182003</c:v>
                </c:pt>
                <c:pt idx="132">
                  <c:v>304.37139261732375</c:v>
                </c:pt>
                <c:pt idx="133">
                  <c:v>299.31302965796124</c:v>
                </c:pt>
                <c:pt idx="134">
                  <c:v>294.23462564523811</c:v>
                </c:pt>
                <c:pt idx="135">
                  <c:v>289.13660084450601</c:v>
                </c:pt>
                <c:pt idx="136">
                  <c:v>284.01937666081176</c:v>
                </c:pt>
                <c:pt idx="137">
                  <c:v>278.89359442626619</c:v>
                </c:pt>
                <c:pt idx="138">
                  <c:v>273.73928145903659</c:v>
                </c:pt>
                <c:pt idx="139">
                  <c:v>268.56703933487165</c:v>
                </c:pt>
                <c:pt idx="140">
                  <c:v>263.37729396751757</c:v>
                </c:pt>
                <c:pt idx="141">
                  <c:v>258.17047238614151</c:v>
                </c:pt>
                <c:pt idx="142">
                  <c:v>252.94700273019134</c:v>
                </c:pt>
                <c:pt idx="143">
                  <c:v>247.70731424432543</c:v>
                </c:pt>
                <c:pt idx="144">
                  <c:v>242.45183727348086</c:v>
                </c:pt>
                <c:pt idx="145">
                  <c:v>237.18100325816204</c:v>
                </c:pt>
                <c:pt idx="146">
                  <c:v>231.89524473002695</c:v>
                </c:pt>
                <c:pt idx="147">
                  <c:v>226.59499530786073</c:v>
                </c:pt>
                <c:pt idx="148">
                  <c:v>221.28068969402355</c:v>
                </c:pt>
                <c:pt idx="149">
                  <c:v>215.95276367147446</c:v>
                </c:pt>
                <c:pt idx="150">
                  <c:v>210.61165410147285</c:v>
                </c:pt>
                <c:pt idx="151">
                  <c:v>205.25779892206845</c:v>
                </c:pt>
                <c:pt idx="152">
                  <c:v>199.89163714750401</c:v>
                </c:pt>
                <c:pt idx="153">
                  <c:v>194.51360886865595</c:v>
                </c:pt>
                <c:pt idx="154">
                  <c:v>189.12415525466005</c:v>
                </c:pt>
                <c:pt idx="155">
                  <c:v>183.72371855587019</c:v>
                </c:pt>
                <c:pt idx="156">
                  <c:v>178.31274210832362</c:v>
                </c:pt>
                <c:pt idx="157">
                  <c:v>172.89167033989227</c:v>
                </c:pt>
                <c:pt idx="158">
                  <c:v>167.46094877832587</c:v>
                </c:pt>
                <c:pt idx="159">
                  <c:v>162.02102406140762</c:v>
                </c:pt>
                <c:pt idx="160">
                  <c:v>156.57234394946829</c:v>
                </c:pt>
                <c:pt idx="161">
                  <c:v>151.11535734053354</c:v>
                </c:pt>
                <c:pt idx="162">
                  <c:v>145.6505142884042</c:v>
                </c:pt>
                <c:pt idx="163">
                  <c:v>140.17826602401101</c:v>
                </c:pt>
                <c:pt idx="164">
                  <c:v>134.69906498041627</c:v>
                </c:pt>
                <c:pt idx="165">
                  <c:v>129.21336482188934</c:v>
                </c:pt>
                <c:pt idx="166">
                  <c:v>123.7216204775267</c:v>
                </c:pt>
                <c:pt idx="167">
                  <c:v>118.22428817995353</c:v>
                </c:pt>
                <c:pt idx="168">
                  <c:v>112.72182550971027</c:v>
                </c:pt>
                <c:pt idx="169">
                  <c:v>107.21469144600621</c:v>
                </c:pt>
                <c:pt idx="170">
                  <c:v>101.70334642462143</c:v>
                </c:pt>
                <c:pt idx="171">
                  <c:v>96.188252403838533</c:v>
                </c:pt>
                <c:pt idx="172">
                  <c:v>90.669872939421765</c:v>
                </c:pt>
                <c:pt idx="173">
                  <c:v>85.14867326980081</c:v>
                </c:pt>
                <c:pt idx="174">
                  <c:v>79.625120412800669</c:v>
                </c:pt>
                <c:pt idx="175">
                  <c:v>74.099683275457068</c:v>
                </c:pt>
                <c:pt idx="176">
                  <c:v>68.572832778709753</c:v>
                </c:pt>
                <c:pt idx="177">
                  <c:v>63.045041999052529</c:v>
                </c:pt>
                <c:pt idx="178">
                  <c:v>57.516786329568049</c:v>
                </c:pt>
              </c:numCache>
            </c:numRef>
          </c:yVal>
          <c:smooth val="0"/>
          <c:extLst>
            <c:ext xmlns:c16="http://schemas.microsoft.com/office/drawing/2014/chart" uri="{C3380CC4-5D6E-409C-BE32-E72D297353CC}">
              <c16:uniqueId val="{00000003-A969-4D72-BB7D-F0ED7F929CFD}"/>
            </c:ext>
          </c:extLst>
        </c:ser>
        <c:dLbls>
          <c:showLegendKey val="0"/>
          <c:showVal val="0"/>
          <c:showCatName val="0"/>
          <c:showSerName val="0"/>
          <c:showPercent val="0"/>
          <c:showBubbleSize val="0"/>
        </c:dLbls>
        <c:axId val="909560047"/>
        <c:axId val="909561295"/>
      </c:scatterChart>
      <c:valAx>
        <c:axId val="909560047"/>
        <c:scaling>
          <c:orientation val="minMax"/>
          <c:max val="50"/>
          <c:min val="-50"/>
        </c:scaling>
        <c:delete val="0"/>
        <c:axPos val="b"/>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909561295"/>
        <c:crosses val="autoZero"/>
        <c:crossBetween val="midCat"/>
        <c:majorUnit val="10"/>
      </c:valAx>
      <c:valAx>
        <c:axId val="909561295"/>
        <c:scaling>
          <c:orientation val="minMax"/>
          <c:max val="717"/>
          <c:min val="705"/>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909560047"/>
        <c:crosses val="autoZero"/>
        <c:crossBetween val="midCat"/>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 '!A1"/><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hyperlink" Target="#Start!A1"/></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8</xdr:col>
      <xdr:colOff>270429</xdr:colOff>
      <xdr:row>1</xdr:row>
      <xdr:rowOff>12010</xdr:rowOff>
    </xdr:from>
    <xdr:to>
      <xdr:col>8</xdr:col>
      <xdr:colOff>511105</xdr:colOff>
      <xdr:row>1</xdr:row>
      <xdr:rowOff>228151</xdr:rowOff>
    </xdr:to>
    <xdr:pic>
      <xdr:nvPicPr>
        <xdr:cNvPr id="4" name="Grafik 3">
          <a:extLst>
            <a:ext uri="{FF2B5EF4-FFF2-40B4-BE49-F238E27FC236}">
              <a16:creationId xmlns:a16="http://schemas.microsoft.com/office/drawing/2014/main" id="{3A446A55-7E68-8884-5E60-784D474069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00168" y="252206"/>
          <a:ext cx="228611" cy="216141"/>
        </a:xfrm>
        <a:prstGeom prst="rect">
          <a:avLst/>
        </a:prstGeom>
      </xdr:spPr>
    </xdr:pic>
    <xdr:clientData/>
  </xdr:twoCellAnchor>
  <xdr:twoCellAnchor editAs="absolute">
    <xdr:from>
      <xdr:col>10</xdr:col>
      <xdr:colOff>152444</xdr:colOff>
      <xdr:row>3</xdr:row>
      <xdr:rowOff>20505</xdr:rowOff>
    </xdr:from>
    <xdr:to>
      <xdr:col>17</xdr:col>
      <xdr:colOff>339726</xdr:colOff>
      <xdr:row>26</xdr:row>
      <xdr:rowOff>228600</xdr:rowOff>
    </xdr:to>
    <xdr:graphicFrame macro="">
      <xdr:nvGraphicFramePr>
        <xdr:cNvPr id="11" name="Diagramm 10">
          <a:extLst>
            <a:ext uri="{FF2B5EF4-FFF2-40B4-BE49-F238E27FC236}">
              <a16:creationId xmlns:a16="http://schemas.microsoft.com/office/drawing/2014/main" id="{434EE277-0D86-4558-A6C3-8DEC311EC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285485</xdr:colOff>
      <xdr:row>14</xdr:row>
      <xdr:rowOff>12689</xdr:rowOff>
    </xdr:from>
    <xdr:to>
      <xdr:col>8</xdr:col>
      <xdr:colOff>515455</xdr:colOff>
      <xdr:row>14</xdr:row>
      <xdr:rowOff>227631</xdr:rowOff>
    </xdr:to>
    <xdr:pic>
      <xdr:nvPicPr>
        <xdr:cNvPr id="3" name="Grafik 2">
          <a:hlinkClick xmlns:r="http://schemas.openxmlformats.org/officeDocument/2006/relationships" r:id="rId3"/>
          <a:extLst>
            <a:ext uri="{FF2B5EF4-FFF2-40B4-BE49-F238E27FC236}">
              <a16:creationId xmlns:a16="http://schemas.microsoft.com/office/drawing/2014/main" id="{89A82B42-7104-B0D7-4552-6B6D0BBC90B9}"/>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305285" y="4060814"/>
          <a:ext cx="216000" cy="214942"/>
        </a:xfrm>
        <a:prstGeom prst="rect">
          <a:avLst/>
        </a:prstGeom>
      </xdr:spPr>
    </xdr:pic>
    <xdr:clientData/>
  </xdr:twoCellAnchor>
  <xdr:twoCellAnchor editAs="oneCell">
    <xdr:from>
      <xdr:col>1</xdr:col>
      <xdr:colOff>28575</xdr:colOff>
      <xdr:row>3</xdr:row>
      <xdr:rowOff>0</xdr:rowOff>
    </xdr:from>
    <xdr:to>
      <xdr:col>5</xdr:col>
      <xdr:colOff>1774393</xdr:colOff>
      <xdr:row>26</xdr:row>
      <xdr:rowOff>60479</xdr:rowOff>
    </xdr:to>
    <xdr:pic>
      <xdr:nvPicPr>
        <xdr:cNvPr id="2" name="Grafik 1">
          <a:extLst>
            <a:ext uri="{FF2B5EF4-FFF2-40B4-BE49-F238E27FC236}">
              <a16:creationId xmlns:a16="http://schemas.microsoft.com/office/drawing/2014/main" id="{1CB6F3BD-8981-4AE1-AEC4-12CAED500726}"/>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585" t="860" r="2044" b="1567"/>
        <a:stretch/>
      </xdr:blipFill>
      <xdr:spPr>
        <a:xfrm>
          <a:off x="228600" y="714375"/>
          <a:ext cx="4311218" cy="5539894"/>
        </a:xfrm>
        <a:prstGeom prst="rect">
          <a:avLst/>
        </a:prstGeom>
      </xdr:spPr>
    </xdr:pic>
    <xdr:clientData/>
  </xdr:twoCellAnchor>
  <xdr:twoCellAnchor editAs="oneCell">
    <xdr:from>
      <xdr:col>6</xdr:col>
      <xdr:colOff>177800</xdr:colOff>
      <xdr:row>0</xdr:row>
      <xdr:rowOff>180975</xdr:rowOff>
    </xdr:from>
    <xdr:to>
      <xdr:col>7</xdr:col>
      <xdr:colOff>1028700</xdr:colOff>
      <xdr:row>2</xdr:row>
      <xdr:rowOff>133904</xdr:rowOff>
    </xdr:to>
    <xdr:pic>
      <xdr:nvPicPr>
        <xdr:cNvPr id="5" name="Grafik 4">
          <a:extLst>
            <a:ext uri="{FF2B5EF4-FFF2-40B4-BE49-F238E27FC236}">
              <a16:creationId xmlns:a16="http://schemas.microsoft.com/office/drawing/2014/main" id="{86892A2C-C535-95C1-0C0D-DEB78510527A}"/>
            </a:ext>
          </a:extLst>
        </xdr:cNvPr>
        <xdr:cNvPicPr>
          <a:picLocks noChangeAspect="1"/>
        </xdr:cNvPicPr>
      </xdr:nvPicPr>
      <xdr:blipFill>
        <a:blip xmlns:r="http://schemas.openxmlformats.org/officeDocument/2006/relationships" r:embed="rId6"/>
        <a:stretch>
          <a:fillRect/>
        </a:stretch>
      </xdr:blipFill>
      <xdr:spPr>
        <a:xfrm>
          <a:off x="4806950" y="180975"/>
          <a:ext cx="1031875" cy="4183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1</xdr:rowOff>
    </xdr:from>
    <xdr:to>
      <xdr:col>1</xdr:col>
      <xdr:colOff>2340000</xdr:colOff>
      <xdr:row>6</xdr:row>
      <xdr:rowOff>50380</xdr:rowOff>
    </xdr:to>
    <xdr:pic>
      <xdr:nvPicPr>
        <xdr:cNvPr id="13" name="Grafik 12">
          <a:extLst>
            <a:ext uri="{FF2B5EF4-FFF2-40B4-BE49-F238E27FC236}">
              <a16:creationId xmlns:a16="http://schemas.microsoft.com/office/drawing/2014/main" id="{404B0F9B-C728-4ECC-978B-877CE8D962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 r="4"/>
        <a:stretch/>
      </xdr:blipFill>
      <xdr:spPr>
        <a:xfrm>
          <a:off x="190500" y="1343026"/>
          <a:ext cx="2340000" cy="2825329"/>
        </a:xfrm>
        <a:prstGeom prst="rect">
          <a:avLst/>
        </a:prstGeom>
      </xdr:spPr>
    </xdr:pic>
    <xdr:clientData/>
  </xdr:twoCellAnchor>
  <xdr:twoCellAnchor editAs="oneCell">
    <xdr:from>
      <xdr:col>4</xdr:col>
      <xdr:colOff>171449</xdr:colOff>
      <xdr:row>5</xdr:row>
      <xdr:rowOff>0</xdr:rowOff>
    </xdr:from>
    <xdr:to>
      <xdr:col>5</xdr:col>
      <xdr:colOff>2339999</xdr:colOff>
      <xdr:row>5</xdr:row>
      <xdr:rowOff>2711594</xdr:rowOff>
    </xdr:to>
    <xdr:pic>
      <xdr:nvPicPr>
        <xdr:cNvPr id="14" name="Grafik 13">
          <a:extLst>
            <a:ext uri="{FF2B5EF4-FFF2-40B4-BE49-F238E27FC236}">
              <a16:creationId xmlns:a16="http://schemas.microsoft.com/office/drawing/2014/main" id="{FE5E89F3-601B-4A12-834F-DD10BC1327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128" r="128"/>
        <a:stretch/>
      </xdr:blipFill>
      <xdr:spPr>
        <a:xfrm>
          <a:off x="5295899" y="1343025"/>
          <a:ext cx="2340000" cy="2708419"/>
        </a:xfrm>
        <a:prstGeom prst="rect">
          <a:avLst/>
        </a:prstGeom>
      </xdr:spPr>
    </xdr:pic>
    <xdr:clientData/>
  </xdr:twoCellAnchor>
  <xdr:twoCellAnchor editAs="oneCell">
    <xdr:from>
      <xdr:col>3</xdr:col>
      <xdr:colOff>0</xdr:colOff>
      <xdr:row>5</xdr:row>
      <xdr:rowOff>0</xdr:rowOff>
    </xdr:from>
    <xdr:to>
      <xdr:col>3</xdr:col>
      <xdr:colOff>2340000</xdr:colOff>
      <xdr:row>5</xdr:row>
      <xdr:rowOff>2703655</xdr:rowOff>
    </xdr:to>
    <xdr:pic>
      <xdr:nvPicPr>
        <xdr:cNvPr id="15" name="Grafik 14">
          <a:extLst>
            <a:ext uri="{FF2B5EF4-FFF2-40B4-BE49-F238E27FC236}">
              <a16:creationId xmlns:a16="http://schemas.microsoft.com/office/drawing/2014/main" id="{8E4944E0-4A83-493C-8452-7F774F34E22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41" r="41"/>
        <a:stretch/>
      </xdr:blipFill>
      <xdr:spPr>
        <a:xfrm>
          <a:off x="2743200" y="1343025"/>
          <a:ext cx="2340000" cy="2703655"/>
        </a:xfrm>
        <a:prstGeom prst="rect">
          <a:avLst/>
        </a:prstGeom>
      </xdr:spPr>
    </xdr:pic>
    <xdr:clientData/>
  </xdr:twoCellAnchor>
  <xdr:twoCellAnchor editAs="oneCell">
    <xdr:from>
      <xdr:col>1</xdr:col>
      <xdr:colOff>9525</xdr:colOff>
      <xdr:row>0</xdr:row>
      <xdr:rowOff>142875</xdr:rowOff>
    </xdr:from>
    <xdr:to>
      <xdr:col>1</xdr:col>
      <xdr:colOff>372700</xdr:colOff>
      <xdr:row>2</xdr:row>
      <xdr:rowOff>29800</xdr:rowOff>
    </xdr:to>
    <xdr:pic>
      <xdr:nvPicPr>
        <xdr:cNvPr id="5" name="Grafik 4">
          <a:hlinkClick xmlns:r="http://schemas.openxmlformats.org/officeDocument/2006/relationships" r:id="rId4"/>
          <a:extLst>
            <a:ext uri="{FF2B5EF4-FFF2-40B4-BE49-F238E27FC236}">
              <a16:creationId xmlns:a16="http://schemas.microsoft.com/office/drawing/2014/main" id="{D7145D70-AE22-1463-6511-6F02C498C6F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00025" y="142875"/>
          <a:ext cx="360000" cy="360000"/>
        </a:xfrm>
        <a:prstGeom prst="rect">
          <a:avLst/>
        </a:prstGeom>
      </xdr:spPr>
    </xdr:pic>
    <xdr:clientData/>
  </xdr:twoCellAnchor>
  <xdr:twoCellAnchor editAs="oneCell">
    <xdr:from>
      <xdr:col>5</xdr:col>
      <xdr:colOff>1405890</xdr:colOff>
      <xdr:row>0</xdr:row>
      <xdr:rowOff>173355</xdr:rowOff>
    </xdr:from>
    <xdr:to>
      <xdr:col>5</xdr:col>
      <xdr:colOff>2377440</xdr:colOff>
      <xdr:row>2</xdr:row>
      <xdr:rowOff>114854</xdr:rowOff>
    </xdr:to>
    <xdr:pic>
      <xdr:nvPicPr>
        <xdr:cNvPr id="2" name="Grafik 1">
          <a:extLst>
            <a:ext uri="{FF2B5EF4-FFF2-40B4-BE49-F238E27FC236}">
              <a16:creationId xmlns:a16="http://schemas.microsoft.com/office/drawing/2014/main" id="{D03BADBC-1ED5-4863-A05A-70F52C6D57AD}"/>
            </a:ext>
          </a:extLst>
        </xdr:cNvPr>
        <xdr:cNvPicPr>
          <a:picLocks noChangeAspect="1"/>
        </xdr:cNvPicPr>
      </xdr:nvPicPr>
      <xdr:blipFill>
        <a:blip xmlns:r="http://schemas.openxmlformats.org/officeDocument/2006/relationships" r:embed="rId6"/>
        <a:stretch>
          <a:fillRect/>
        </a:stretch>
      </xdr:blipFill>
      <xdr:spPr>
        <a:xfrm>
          <a:off x="6854190" y="173355"/>
          <a:ext cx="1028700" cy="4177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9</xdr:row>
      <xdr:rowOff>171450</xdr:rowOff>
    </xdr:from>
    <xdr:to>
      <xdr:col>4</xdr:col>
      <xdr:colOff>1571625</xdr:colOff>
      <xdr:row>29</xdr:row>
      <xdr:rowOff>114300</xdr:rowOff>
    </xdr:to>
    <xdr:graphicFrame macro="">
      <xdr:nvGraphicFramePr>
        <xdr:cNvPr id="2" name="Diagramm 1">
          <a:extLst>
            <a:ext uri="{FF2B5EF4-FFF2-40B4-BE49-F238E27FC236}">
              <a16:creationId xmlns:a16="http://schemas.microsoft.com/office/drawing/2014/main" id="{D0CEA50B-F253-4428-A970-47AE09E082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12</xdr:col>
      <xdr:colOff>16248</xdr:colOff>
      <xdr:row>9</xdr:row>
      <xdr:rowOff>1120</xdr:rowOff>
    </xdr:from>
    <xdr:to>
      <xdr:col>23</xdr:col>
      <xdr:colOff>316221</xdr:colOff>
      <xdr:row>31</xdr:row>
      <xdr:rowOff>1120</xdr:rowOff>
    </xdr:to>
    <xdr:graphicFrame macro="">
      <xdr:nvGraphicFramePr>
        <xdr:cNvPr id="3" name="Diagramm 2">
          <a:extLst>
            <a:ext uri="{FF2B5EF4-FFF2-40B4-BE49-F238E27FC236}">
              <a16:creationId xmlns:a16="http://schemas.microsoft.com/office/drawing/2014/main" id="{34DAD46B-A90E-466E-9A79-9AC2065685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9525</xdr:colOff>
      <xdr:row>31</xdr:row>
      <xdr:rowOff>180602</xdr:rowOff>
    </xdr:from>
    <xdr:to>
      <xdr:col>18</xdr:col>
      <xdr:colOff>76200</xdr:colOff>
      <xdr:row>54</xdr:row>
      <xdr:rowOff>174428</xdr:rowOff>
    </xdr:to>
    <xdr:graphicFrame macro="">
      <xdr:nvGraphicFramePr>
        <xdr:cNvPr id="4" name="Diagramm 3">
          <a:extLst>
            <a:ext uri="{FF2B5EF4-FFF2-40B4-BE49-F238E27FC236}">
              <a16:creationId xmlns:a16="http://schemas.microsoft.com/office/drawing/2014/main" id="{1632BD85-D2B6-413D-A7A1-FDD5360943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92635</xdr:colOff>
      <xdr:row>32</xdr:row>
      <xdr:rowOff>1681</xdr:rowOff>
    </xdr:from>
    <xdr:to>
      <xdr:col>23</xdr:col>
      <xdr:colOff>330200</xdr:colOff>
      <xdr:row>54</xdr:row>
      <xdr:rowOff>178059</xdr:rowOff>
    </xdr:to>
    <xdr:graphicFrame macro="">
      <xdr:nvGraphicFramePr>
        <xdr:cNvPr id="5" name="Diagramm 4">
          <a:extLst>
            <a:ext uri="{FF2B5EF4-FFF2-40B4-BE49-F238E27FC236}">
              <a16:creationId xmlns:a16="http://schemas.microsoft.com/office/drawing/2014/main" id="{F96F1F5C-E791-48BD-A28D-3792ED6799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19051</xdr:colOff>
      <xdr:row>9</xdr:row>
      <xdr:rowOff>28575</xdr:rowOff>
    </xdr:from>
    <xdr:to>
      <xdr:col>10</xdr:col>
      <xdr:colOff>535408</xdr:colOff>
      <xdr:row>33</xdr:row>
      <xdr:rowOff>0</xdr:rowOff>
    </xdr:to>
    <xdr:pic>
      <xdr:nvPicPr>
        <xdr:cNvPr id="6" name="Grafik 5" descr="Ein Bild, das Diagramm, Screenshot, Reihe enthält.&#10;&#10;Automatisch generierte Beschreibung">
          <a:extLst>
            <a:ext uri="{FF2B5EF4-FFF2-40B4-BE49-F238E27FC236}">
              <a16:creationId xmlns:a16="http://schemas.microsoft.com/office/drawing/2014/main" id="{5DAA287A-14D8-F8F9-4997-4C854C5AC6F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34051" y="1857375"/>
          <a:ext cx="4459707" cy="4924425"/>
        </a:xfrm>
        <a:prstGeom prst="rect">
          <a:avLst/>
        </a:prstGeom>
        <a:noFill/>
        <a:ln>
          <a:solidFill>
            <a:sysClr val="windowText" lastClr="000000"/>
          </a:solidFill>
        </a:ln>
      </xdr:spPr>
    </xdr:pic>
    <xdr:clientData/>
  </xdr:twoCellAnchor>
</xdr:wsDr>
</file>

<file path=xl/theme/theme1.xml><?xml version="1.0" encoding="utf-8"?>
<a:theme xmlns:a="http://schemas.openxmlformats.org/drawingml/2006/main" name="Office">
  <a:themeElements>
    <a:clrScheme name="VZUG CD">
      <a:dk1>
        <a:sysClr val="windowText" lastClr="000000"/>
      </a:dk1>
      <a:lt1>
        <a:sysClr val="window" lastClr="FFFFFF"/>
      </a:lt1>
      <a:dk2>
        <a:srgbClr val="44546A"/>
      </a:dk2>
      <a:lt2>
        <a:srgbClr val="E7E6E6"/>
      </a:lt2>
      <a:accent1>
        <a:srgbClr val="AA9767"/>
      </a:accent1>
      <a:accent2>
        <a:srgbClr val="B6B09C"/>
      </a:accent2>
      <a:accent3>
        <a:srgbClr val="8E8E89"/>
      </a:accent3>
      <a:accent4>
        <a:srgbClr val="443635"/>
      </a:accent4>
      <a:accent5>
        <a:srgbClr val="00376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C5A4D-3424-41C5-BEA9-818B1B7D0467}">
  <sheetPr codeName="Tabelle1"/>
  <dimension ref="B1:P34"/>
  <sheetViews>
    <sheetView tabSelected="1" topLeftCell="H1" workbookViewId="0">
      <selection activeCell="J5" sqref="J5"/>
    </sheetView>
  </sheetViews>
  <sheetFormatPr defaultColWidth="10.75" defaultRowHeight="12.5" x14ac:dyDescent="0.25"/>
  <cols>
    <col min="1" max="1" width="2.75" style="42" customWidth="1"/>
    <col min="2" max="2" width="4.25" style="42" customWidth="1"/>
    <col min="3" max="4" width="12.58203125" style="42" customWidth="1"/>
    <col min="5" max="5" width="7.25" style="42" customWidth="1"/>
    <col min="6" max="6" width="26.75" style="42" customWidth="1"/>
    <col min="7" max="7" width="2.58203125" style="42" customWidth="1"/>
    <col min="8" max="8" width="33.75" style="42" customWidth="1"/>
    <col min="9" max="9" width="8" style="42" customWidth="1"/>
    <col min="10" max="10" width="14" style="43" bestFit="1" customWidth="1"/>
    <col min="11" max="11" width="2.75" style="42" customWidth="1"/>
    <col min="12" max="19" width="10.75" style="42"/>
    <col min="20" max="20" width="12.25" style="42" bestFit="1" customWidth="1"/>
    <col min="21" max="16384" width="10.75" style="42"/>
  </cols>
  <sheetData>
    <row r="1" spans="2:10" s="39" customFormat="1" ht="18.75" customHeight="1" thickBot="1" x14ac:dyDescent="0.6">
      <c r="J1" s="41"/>
    </row>
    <row r="2" spans="2:10" s="39" customFormat="1" ht="18.75" customHeight="1" thickBot="1" x14ac:dyDescent="0.6">
      <c r="B2" s="45" t="str">
        <f>'Auswahlfelder und Texte'!D57</f>
        <v>食器洗い機のドアの計算</v>
      </c>
      <c r="F2" s="41"/>
      <c r="J2" s="37" t="s">
        <v>0</v>
      </c>
    </row>
    <row r="3" spans="2:10" s="39" customFormat="1" ht="18.75" customHeight="1" thickBot="1" x14ac:dyDescent="0.6">
      <c r="J3" s="41"/>
    </row>
    <row r="4" spans="2:10" s="39" customFormat="1" ht="18.75" customHeight="1" thickBot="1" x14ac:dyDescent="0.6">
      <c r="H4" s="128" t="str">
        <f>'Auswahlfelder und Texte'!D59</f>
        <v>施工寸法</v>
      </c>
      <c r="I4" s="128"/>
      <c r="J4" s="128"/>
    </row>
    <row r="5" spans="2:10" s="39" customFormat="1" ht="18.75" customHeight="1" thickBot="1" x14ac:dyDescent="0.6">
      <c r="H5" s="38" t="str">
        <f>'Auswahlfelder und Texte'!D62</f>
        <v>床からキャビネット開口部上面</v>
      </c>
      <c r="I5" s="46" t="s">
        <v>1</v>
      </c>
      <c r="J5" s="123">
        <v>800</v>
      </c>
    </row>
    <row r="6" spans="2:10" s="39" customFormat="1" ht="18.75" customHeight="1" thickBot="1" x14ac:dyDescent="0.6">
      <c r="H6" s="38" t="str">
        <f>'Auswahlfelder und Texte'!D60</f>
        <v>巾木の高さ</v>
      </c>
      <c r="I6" s="46" t="s">
        <v>2</v>
      </c>
      <c r="J6" s="123">
        <v>100</v>
      </c>
    </row>
    <row r="7" spans="2:10" s="39" customFormat="1" ht="18.75" customHeight="1" thickBot="1" x14ac:dyDescent="0.6">
      <c r="H7" s="38" t="str">
        <f>'Auswahlfelder und Texte'!D61</f>
        <v>前板と巾木のオフセット距離</v>
      </c>
      <c r="I7" s="46" t="s">
        <v>3</v>
      </c>
      <c r="J7" s="123">
        <v>30</v>
      </c>
    </row>
    <row r="8" spans="2:10" s="39" customFormat="1" ht="18.75" customHeight="1" thickBot="1" x14ac:dyDescent="0.6"/>
    <row r="9" spans="2:10" s="39" customFormat="1" ht="18.75" customHeight="1" thickBot="1" x14ac:dyDescent="0.6">
      <c r="H9" s="128" t="str">
        <f>'Auswahlfelder und Texte'!D63</f>
        <v>前板パネル寸法</v>
      </c>
      <c r="I9" s="128"/>
      <c r="J9" s="128"/>
    </row>
    <row r="10" spans="2:10" s="39" customFormat="1" ht="18.75" customHeight="1" thickBot="1" x14ac:dyDescent="0.6">
      <c r="H10" s="38" t="str">
        <f>'Auswahlfelder und Texte'!D67</f>
        <v>前板の長さ</v>
      </c>
      <c r="I10" s="46" t="s">
        <v>4</v>
      </c>
      <c r="J10" s="123">
        <v>750</v>
      </c>
    </row>
    <row r="11" spans="2:10" s="39" customFormat="1" ht="18.75" customHeight="1" thickBot="1" x14ac:dyDescent="0.6">
      <c r="H11" s="38" t="str">
        <f>'Auswahlfelder und Texte'!D68</f>
        <v>床から前板下端の距離</v>
      </c>
      <c r="I11" s="46" t="s">
        <v>5</v>
      </c>
      <c r="J11" s="124">
        <f>J5-J14-J10</f>
        <v>47</v>
      </c>
    </row>
    <row r="12" spans="2:10" s="39" customFormat="1" ht="18.75" customHeight="1" thickBot="1" x14ac:dyDescent="0.6">
      <c r="H12" s="38" t="str">
        <f>'Auswahlfelder und Texte'!D66</f>
        <v>扉操作部と前板上端の距離</v>
      </c>
      <c r="I12" s="46" t="s">
        <v>6</v>
      </c>
      <c r="J12" s="123">
        <v>10</v>
      </c>
    </row>
    <row r="13" spans="2:10" s="39" customFormat="1" ht="18.75" customHeight="1" thickBot="1" x14ac:dyDescent="0.6">
      <c r="H13" s="38" t="str">
        <f>'Auswahlfelder und Texte'!D69</f>
        <v>前板の厚み</v>
      </c>
      <c r="I13" s="46" t="s">
        <v>7</v>
      </c>
      <c r="J13" s="123">
        <v>20</v>
      </c>
    </row>
    <row r="14" spans="2:10" s="39" customFormat="1" ht="18.75" customHeight="1" thickBot="1" x14ac:dyDescent="0.6">
      <c r="H14" s="38" t="str">
        <f>'Auswahlfelder und Texte'!D70</f>
        <v>前板上端のクリアランス</v>
      </c>
      <c r="I14" s="46" t="s">
        <v>8</v>
      </c>
      <c r="J14" s="124">
        <f>'Auswertung Auswahlfelder'!G12</f>
        <v>3</v>
      </c>
    </row>
    <row r="15" spans="2:10" s="39" customFormat="1" ht="18.75" customHeight="1" thickBot="1" x14ac:dyDescent="0.6">
      <c r="H15" s="38" t="str">
        <f>'Auswahlfelder und Texte'!D35</f>
        <v>前板パネルの装飾タイプ</v>
      </c>
      <c r="I15" s="46"/>
      <c r="J15" s="37" t="s">
        <v>9</v>
      </c>
    </row>
    <row r="16" spans="2:10" s="39" customFormat="1" ht="18.75" customHeight="1" thickBot="1" x14ac:dyDescent="0.6">
      <c r="H16" s="38" t="str">
        <f>'Auswahlfelder und Texte'!D71</f>
        <v>前板の重量</v>
      </c>
      <c r="I16" s="46" t="s">
        <v>10</v>
      </c>
      <c r="J16" s="123">
        <v>15</v>
      </c>
    </row>
    <row r="17" spans="2:16" s="39" customFormat="1" ht="18.75" customHeight="1" thickBot="1" x14ac:dyDescent="0.6"/>
    <row r="18" spans="2:16" s="39" customFormat="1" ht="18.75" customHeight="1" thickBot="1" x14ac:dyDescent="0.6">
      <c r="H18" s="129" t="str">
        <f>'Auswahlfelder und Texte'!D40</f>
        <v>推奨スプリング</v>
      </c>
      <c r="I18" s="129"/>
      <c r="J18" s="129"/>
    </row>
    <row r="19" spans="2:16" s="39" customFormat="1" ht="18.75" customHeight="1" thickBot="1" x14ac:dyDescent="0.6">
      <c r="H19" s="125" t="str">
        <f>IF(AND(COUNTA(J10,J12:J13,J15:J16)=5,AND('Auswahlfelder und Texte'!B19)),'Auswahlfelder und Texte'!E10,'Auswahlfelder und Texte'!D78)</f>
        <v>レベル3グリーン（セット 1206328）</v>
      </c>
      <c r="I19" s="126"/>
      <c r="J19" s="127"/>
    </row>
    <row r="20" spans="2:16" s="39" customFormat="1" ht="18.75" customHeight="1" thickBot="1" x14ac:dyDescent="0.6"/>
    <row r="21" spans="2:16" s="39" customFormat="1" ht="18.75" customHeight="1" thickBot="1" x14ac:dyDescent="0.6">
      <c r="H21" s="129" t="str">
        <f>'Auswahlfelder und Texte'!D59</f>
        <v>施工寸法</v>
      </c>
      <c r="I21" s="129"/>
      <c r="J21" s="129"/>
    </row>
    <row r="22" spans="2:16" s="39" customFormat="1" ht="18.75" customHeight="1" thickBot="1" x14ac:dyDescent="0.6">
      <c r="H22" s="125" t="str">
        <f ca="1">IF(COUNTA(J5:J7,J10,J12:J13)=6,'Auswahlfelder und Texte'!E11,'Auswahlfelder und Texte'!D78)</f>
        <v>台座パネルとの衝突</v>
      </c>
      <c r="I22" s="126"/>
      <c r="J22" s="127"/>
      <c r="N22" s="44"/>
      <c r="P22" s="41"/>
    </row>
    <row r="23" spans="2:16" s="39" customFormat="1" ht="18.75" customHeight="1" thickBot="1" x14ac:dyDescent="0.6">
      <c r="H23" s="125" t="str">
        <f>IF(AND(COUNTA(J5:J7,J10,J12:J13)=6,'Auswahlfelder und Texte'!B18),'Auswahlfelder und Texte'!E12,"")</f>
        <v/>
      </c>
      <c r="I23" s="126"/>
      <c r="J23" s="127"/>
      <c r="P23" s="40"/>
    </row>
    <row r="24" spans="2:16" s="39" customFormat="1" ht="18.75" customHeight="1" x14ac:dyDescent="0.55000000000000004">
      <c r="P24" s="40"/>
    </row>
    <row r="25" spans="2:16" s="39" customFormat="1" ht="18.75" customHeight="1" x14ac:dyDescent="0.55000000000000004">
      <c r="P25" s="40"/>
    </row>
    <row r="26" spans="2:16" s="39" customFormat="1" ht="18.75" customHeight="1" x14ac:dyDescent="0.25">
      <c r="H26" s="42"/>
      <c r="I26" s="42"/>
      <c r="J26" s="43"/>
      <c r="P26" s="40"/>
    </row>
    <row r="27" spans="2:16" s="39" customFormat="1" ht="18.75" customHeight="1" x14ac:dyDescent="0.25">
      <c r="B27" s="66" t="s">
        <v>11</v>
      </c>
      <c r="H27" s="42"/>
      <c r="I27" s="42"/>
      <c r="J27" s="43"/>
      <c r="P27" s="41"/>
    </row>
    <row r="28" spans="2:16" s="39" customFormat="1" ht="18.75" customHeight="1" x14ac:dyDescent="0.25">
      <c r="H28" s="42"/>
      <c r="I28" s="42"/>
      <c r="J28" s="43"/>
      <c r="P28" s="41"/>
    </row>
    <row r="29" spans="2:16" ht="18.75" customHeight="1" x14ac:dyDescent="0.25"/>
    <row r="30" spans="2:16" ht="18.75" customHeight="1" x14ac:dyDescent="0.25"/>
    <row r="31" spans="2:16" ht="18.75" customHeight="1" x14ac:dyDescent="0.25"/>
    <row r="32" spans="2:16" ht="18.75" customHeight="1" x14ac:dyDescent="0.25"/>
    <row r="33" ht="18.75" customHeight="1" x14ac:dyDescent="0.25"/>
    <row r="34" ht="18.75" customHeight="1" x14ac:dyDescent="0.25"/>
  </sheetData>
  <sheetProtection algorithmName="SHA-512" hashValue="aLN97sgSfNwME5SVuub6eear0klqMkZmBXxqFY1AdbqXErOOq8R1iZ0u3esHk1UYuXr+Hll8NOJIy4VBRU4gKQ==" saltValue="7IkO1h88REsGanT7srFAwA==" spinCount="100000" sheet="1" objects="1" scenarios="1" selectLockedCells="1"/>
  <mergeCells count="7">
    <mergeCell ref="H23:J23"/>
    <mergeCell ref="H22:J22"/>
    <mergeCell ref="H9:J9"/>
    <mergeCell ref="H4:J4"/>
    <mergeCell ref="H18:J18"/>
    <mergeCell ref="H21:J21"/>
    <mergeCell ref="H19:J19"/>
  </mergeCells>
  <phoneticPr fontId="18"/>
  <conditionalFormatting sqref="H19:J19">
    <cfRule type="cellIs" dxfId="3" priority="6" operator="equal">
      <formula>KeineFedern</formula>
    </cfRule>
  </conditionalFormatting>
  <conditionalFormatting sqref="H22:J23">
    <cfRule type="cellIs" dxfId="2" priority="4" operator="equal">
      <formula>KollisionSockelblende</formula>
    </cfRule>
    <cfRule type="cellIs" dxfId="1" priority="5" operator="equal">
      <formula>KollisionGerätesockel</formula>
    </cfRule>
  </conditionalFormatting>
  <conditionalFormatting sqref="J15">
    <cfRule type="expression" dxfId="0" priority="1">
      <formula>NOT(Dekortyp_Sprache_korrekt)</formula>
    </cfRule>
  </conditionalFormatting>
  <dataValidations count="3">
    <dataValidation type="list" allowBlank="1" showInputMessage="1" showErrorMessage="1" sqref="J15" xr:uid="{00000000-0002-0000-0000-000000000000}">
      <formula1>Dekortyp</formula1>
    </dataValidation>
    <dataValidation type="list" allowBlank="1" showInputMessage="1" showErrorMessage="1" sqref="J2" xr:uid="{00000000-0002-0000-0000-000001000000}">
      <formula1>Sprache</formula1>
    </dataValidation>
    <dataValidation type="decimal" operator="greaterThanOrEqual" allowBlank="1" showInputMessage="1" showErrorMessage="1" sqref="J5:J7 J10 J16 J12:J13" xr:uid="{00000000-0002-0000-0000-000002000000}">
      <formula1>0</formula1>
    </dataValidation>
  </dataValidations>
  <pageMargins left="0" right="0" top="0" bottom="0"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51502-FD74-42A7-A27F-8C241026677D}">
  <sheetPr codeName="Tabelle8"/>
  <dimension ref="B1:M29"/>
  <sheetViews>
    <sheetView workbookViewId="0">
      <selection activeCell="I3" sqref="I3"/>
    </sheetView>
  </sheetViews>
  <sheetFormatPr defaultColWidth="10.75" defaultRowHeight="12.5" x14ac:dyDescent="0.25"/>
  <cols>
    <col min="1" max="1" width="2.75" style="42" customWidth="1"/>
    <col min="2" max="2" width="35.75" style="42" customWidth="1"/>
    <col min="3" max="3" width="2.58203125" style="42" customWidth="1"/>
    <col min="4" max="4" width="35.75" style="42" customWidth="1"/>
    <col min="5" max="5" width="2.58203125" style="42" customWidth="1"/>
    <col min="6" max="6" width="35.75" style="42" customWidth="1"/>
    <col min="7" max="7" width="2.58203125" style="42" customWidth="1"/>
    <col min="8" max="8" width="2.75" style="42" customWidth="1"/>
    <col min="9" max="16384" width="10.75" style="42"/>
  </cols>
  <sheetData>
    <row r="1" spans="2:13" s="39" customFormat="1" ht="18.75" customHeight="1" x14ac:dyDescent="0.55000000000000004"/>
    <row r="2" spans="2:13" s="39" customFormat="1" ht="18.75" customHeight="1" x14ac:dyDescent="0.55000000000000004">
      <c r="B2" s="52" t="str">
        <f>'Auswahlfelder und Texte'!D35</f>
        <v>前板パネルの装飾タイプ</v>
      </c>
      <c r="D2" s="41"/>
      <c r="E2" s="41"/>
      <c r="F2" s="41"/>
    </row>
    <row r="3" spans="2:13" s="39" customFormat="1" ht="18.75" customHeight="1" thickBot="1" x14ac:dyDescent="0.6">
      <c r="B3" s="51"/>
    </row>
    <row r="4" spans="2:13" s="39" customFormat="1" ht="18.75" customHeight="1" thickBot="1" x14ac:dyDescent="0.6">
      <c r="B4" s="50" t="str">
        <f>'Auswahlfelder und Texte'!D36</f>
        <v>均質</v>
      </c>
      <c r="D4" s="130" t="str">
        <f>'Auswahlfelder und Texte'!D37</f>
        <v>均質ではない</v>
      </c>
      <c r="E4" s="131"/>
      <c r="F4" s="132"/>
    </row>
    <row r="5" spans="2:13" s="39" customFormat="1" ht="41.15" customHeight="1" thickBot="1" x14ac:dyDescent="0.6">
      <c r="B5" s="48" t="str">
        <f>'Auswahlfelder und Texte'!D75</f>
        <v>コーティングされたチップボードなどの均一な装飾</v>
      </c>
      <c r="C5" s="49"/>
      <c r="D5" s="48" t="str">
        <f>'Auswahlfelder und Texte'!D76</f>
        <v>チップボードにガラスを貼るなど、複数の要素で構成される装飾</v>
      </c>
      <c r="E5" s="48"/>
      <c r="F5" s="48" t="str">
        <f>'Auswahlfelder und Texte'!D77</f>
        <v>内側に凹んだハンドル・モール付きのダブル装飾</v>
      </c>
      <c r="G5" s="49"/>
    </row>
    <row r="6" spans="2:13" s="39" customFormat="1" ht="218.25" customHeight="1" thickBot="1" x14ac:dyDescent="0.6">
      <c r="B6" s="47"/>
      <c r="D6" s="47"/>
      <c r="E6" s="47"/>
      <c r="F6" s="47"/>
    </row>
    <row r="7" spans="2:13" s="39" customFormat="1" ht="18.75" customHeight="1" x14ac:dyDescent="0.25">
      <c r="B7" s="42"/>
      <c r="C7" s="42"/>
      <c r="D7" s="42"/>
      <c r="E7" s="42"/>
      <c r="F7" s="42"/>
    </row>
    <row r="8" spans="2:13" s="39" customFormat="1" ht="18.75" customHeight="1" x14ac:dyDescent="0.25">
      <c r="B8" s="42"/>
      <c r="C8" s="42"/>
      <c r="D8" s="42"/>
      <c r="E8" s="42"/>
      <c r="F8" s="42"/>
    </row>
    <row r="9" spans="2:13" s="39" customFormat="1" ht="18.75" customHeight="1" x14ac:dyDescent="0.25">
      <c r="B9" s="42"/>
      <c r="C9" s="42"/>
      <c r="D9" s="42"/>
      <c r="E9" s="42"/>
      <c r="F9" s="42"/>
    </row>
    <row r="10" spans="2:13" s="39" customFormat="1" ht="18.75" customHeight="1" x14ac:dyDescent="0.25">
      <c r="B10" s="42"/>
      <c r="C10" s="42"/>
      <c r="D10" s="42"/>
      <c r="E10" s="42"/>
      <c r="F10" s="42"/>
    </row>
    <row r="11" spans="2:13" s="39" customFormat="1" ht="18.75" customHeight="1" x14ac:dyDescent="0.25">
      <c r="B11" s="42"/>
      <c r="C11" s="42"/>
      <c r="D11" s="42"/>
      <c r="E11" s="42"/>
      <c r="F11" s="42"/>
    </row>
    <row r="12" spans="2:13" s="39" customFormat="1" ht="18.75" customHeight="1" x14ac:dyDescent="0.25">
      <c r="B12" s="42"/>
      <c r="C12" s="42"/>
      <c r="D12" s="42"/>
      <c r="E12" s="42"/>
      <c r="F12" s="42"/>
    </row>
    <row r="13" spans="2:13" s="39" customFormat="1" ht="18.75" customHeight="1" x14ac:dyDescent="0.25">
      <c r="B13" s="42"/>
      <c r="C13" s="42"/>
      <c r="D13" s="42"/>
      <c r="E13" s="42"/>
      <c r="F13" s="42"/>
    </row>
    <row r="14" spans="2:13" s="39" customFormat="1" ht="18.75" customHeight="1" x14ac:dyDescent="0.25">
      <c r="B14" s="42"/>
      <c r="C14" s="42"/>
      <c r="D14" s="42"/>
      <c r="E14" s="42"/>
      <c r="F14" s="42"/>
      <c r="K14" s="44"/>
      <c r="M14" s="41"/>
    </row>
    <row r="15" spans="2:13" s="39" customFormat="1" ht="18.75" customHeight="1" x14ac:dyDescent="0.25">
      <c r="B15" s="42"/>
      <c r="C15" s="42"/>
      <c r="D15" s="42"/>
      <c r="E15" s="42"/>
      <c r="F15" s="42"/>
      <c r="M15" s="40"/>
    </row>
    <row r="16" spans="2:13" s="39" customFormat="1" ht="18.75" customHeight="1" x14ac:dyDescent="0.25">
      <c r="B16" s="42"/>
      <c r="C16" s="42"/>
      <c r="D16" s="42"/>
      <c r="E16" s="42"/>
      <c r="F16" s="42"/>
      <c r="M16" s="40"/>
    </row>
    <row r="17" spans="2:13" s="39" customFormat="1" ht="18.75" customHeight="1" x14ac:dyDescent="0.25">
      <c r="B17" s="42"/>
      <c r="C17" s="42"/>
      <c r="D17" s="42"/>
      <c r="E17" s="42"/>
      <c r="F17" s="42"/>
      <c r="M17" s="40"/>
    </row>
    <row r="18" spans="2:13" s="39" customFormat="1" ht="18.75" customHeight="1" x14ac:dyDescent="0.25">
      <c r="B18" s="42"/>
      <c r="C18" s="42"/>
      <c r="D18" s="42"/>
      <c r="E18" s="42"/>
      <c r="F18" s="42"/>
      <c r="M18" s="40"/>
    </row>
    <row r="19" spans="2:13" s="39" customFormat="1" ht="18.75" customHeight="1" x14ac:dyDescent="0.25">
      <c r="B19" s="42"/>
      <c r="C19" s="42"/>
      <c r="D19" s="42"/>
      <c r="E19" s="42"/>
      <c r="F19" s="42"/>
      <c r="G19" s="42"/>
      <c r="M19" s="41"/>
    </row>
    <row r="20" spans="2:13" s="39" customFormat="1" ht="18.75" customHeight="1" x14ac:dyDescent="0.25">
      <c r="B20" s="42"/>
      <c r="C20" s="42"/>
      <c r="D20" s="42"/>
      <c r="E20" s="42"/>
      <c r="F20" s="42"/>
      <c r="G20" s="42"/>
      <c r="M20" s="41"/>
    </row>
    <row r="21" spans="2:13" s="39" customFormat="1" ht="18.75" customHeight="1" x14ac:dyDescent="0.25">
      <c r="B21" s="42"/>
      <c r="C21" s="42"/>
      <c r="D21" s="42"/>
      <c r="E21" s="42"/>
      <c r="F21" s="42"/>
      <c r="G21" s="42"/>
      <c r="M21" s="41"/>
    </row>
    <row r="22" spans="2:13" s="39" customFormat="1" ht="18.75" customHeight="1" x14ac:dyDescent="0.25">
      <c r="B22" s="42"/>
      <c r="C22" s="42"/>
      <c r="D22" s="42"/>
      <c r="E22" s="42"/>
      <c r="F22" s="42"/>
      <c r="G22" s="42"/>
      <c r="M22" s="41"/>
    </row>
    <row r="23" spans="2:13" s="39" customFormat="1" ht="18.75" customHeight="1" x14ac:dyDescent="0.55000000000000004">
      <c r="M23" s="41"/>
    </row>
    <row r="24" spans="2:13" ht="18.75" customHeight="1" x14ac:dyDescent="0.25"/>
    <row r="25" spans="2:13" ht="18.75" customHeight="1" x14ac:dyDescent="0.25"/>
    <row r="26" spans="2:13" ht="18.75" customHeight="1" x14ac:dyDescent="0.25"/>
    <row r="27" spans="2:13" ht="18.75" customHeight="1" x14ac:dyDescent="0.25"/>
    <row r="28" spans="2:13" ht="18.75" customHeight="1" x14ac:dyDescent="0.25"/>
    <row r="29" spans="2:13" ht="18.75" customHeight="1" x14ac:dyDescent="0.25"/>
  </sheetData>
  <sheetProtection algorithmName="SHA-512" hashValue="PL1QxZYrHM2/FeVtnuXa/oKU+OrEPrqT0ZO4vx0VsznC07KYCHTVIdt8Wu8hpWYFlFaqLLN7SYr44hjPzCajKQ==" saltValue="8VuamxCgi6wl1HVMqIDo9Q==" spinCount="100000" sheet="1" objects="1" scenarios="1" selectLockedCells="1"/>
  <mergeCells count="1">
    <mergeCell ref="D4:F4"/>
  </mergeCells>
  <phoneticPr fontId="18"/>
  <pageMargins left="0" right="0" top="0" bottom="0"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0EDB2-EDA1-483A-ABDC-F40124B1641E}">
  <sheetPr codeName="Tabelle4"/>
  <dimension ref="A1:E78"/>
  <sheetViews>
    <sheetView topLeftCell="A27" workbookViewId="0">
      <selection activeCell="B62" sqref="B62"/>
    </sheetView>
  </sheetViews>
  <sheetFormatPr defaultColWidth="11.4140625" defaultRowHeight="18" x14ac:dyDescent="0.55000000000000004"/>
  <cols>
    <col min="1" max="8" width="35.75" customWidth="1"/>
    <col min="9" max="9" width="28.1640625" bestFit="1" customWidth="1"/>
  </cols>
  <sheetData>
    <row r="1" spans="1:5" ht="26.5" x14ac:dyDescent="0.8">
      <c r="A1" s="1" t="s">
        <v>12</v>
      </c>
    </row>
    <row r="2" spans="1:5" x14ac:dyDescent="0.55000000000000004">
      <c r="A2" t="s">
        <v>13</v>
      </c>
    </row>
    <row r="4" spans="1:5" x14ac:dyDescent="0.55000000000000004">
      <c r="A4" s="134" t="s">
        <v>14</v>
      </c>
      <c r="B4" s="134"/>
      <c r="D4" s="133" t="s">
        <v>15</v>
      </c>
      <c r="E4" s="133"/>
    </row>
    <row r="5" spans="1:5" x14ac:dyDescent="0.55000000000000004">
      <c r="A5" s="12" t="s">
        <v>16</v>
      </c>
      <c r="B5" s="12" t="s">
        <v>17</v>
      </c>
      <c r="D5" s="13" t="s">
        <v>16</v>
      </c>
      <c r="E5" s="13" t="s">
        <v>17</v>
      </c>
    </row>
    <row r="6" spans="1:5" x14ac:dyDescent="0.55000000000000004">
      <c r="A6" s="2" t="s">
        <v>18</v>
      </c>
      <c r="B6" s="2" t="str">
        <f>Start!J2</f>
        <v>日本語</v>
      </c>
      <c r="D6" s="7" t="s">
        <v>19</v>
      </c>
      <c r="E6" s="7" t="str">
        <f>A27</f>
        <v>60 cm</v>
      </c>
    </row>
    <row r="7" spans="1:5" x14ac:dyDescent="0.55000000000000004">
      <c r="A7" s="16" t="s">
        <v>19</v>
      </c>
      <c r="B7" s="16"/>
      <c r="D7" s="7" t="s">
        <v>20</v>
      </c>
      <c r="E7" s="7" t="str">
        <f>A31</f>
        <v>Standard</v>
      </c>
    </row>
    <row r="8" spans="1:5" x14ac:dyDescent="0.55000000000000004">
      <c r="A8" s="16" t="s">
        <v>20</v>
      </c>
      <c r="B8" s="16"/>
      <c r="D8" s="7" t="s">
        <v>21</v>
      </c>
      <c r="E8" s="7" t="str">
        <f>IF(NOT(B19),A36,INDEX(A36:A37,MATCH(B9,Dekortyp,0)))</f>
        <v>Homogen</v>
      </c>
    </row>
    <row r="9" spans="1:5" x14ac:dyDescent="0.55000000000000004">
      <c r="A9" s="2" t="s">
        <v>21</v>
      </c>
      <c r="B9" s="2" t="str">
        <f>Start!J15</f>
        <v>均質</v>
      </c>
      <c r="D9" s="63" t="s">
        <v>22</v>
      </c>
      <c r="E9" s="63"/>
    </row>
    <row r="10" spans="1:5" x14ac:dyDescent="0.55000000000000004">
      <c r="A10" s="2" t="s">
        <v>23</v>
      </c>
      <c r="B10" s="2" t="str">
        <f>Federberechnung!F6</f>
        <v>Stufe 3 grün (Set 1206328)</v>
      </c>
      <c r="D10" s="7" t="s">
        <v>23</v>
      </c>
      <c r="E10" s="7" t="str">
        <f>(INDEX(D41:D47,MATCH(B$10,A$41:A$47,0),1))</f>
        <v>レベル3グリーン（セット 1206328）</v>
      </c>
    </row>
    <row r="11" spans="1:5" x14ac:dyDescent="0.55000000000000004">
      <c r="A11" s="2" t="s">
        <v>24</v>
      </c>
      <c r="B11" s="5" t="str">
        <f ca="1">Kollisionen!G6</f>
        <v>Ja</v>
      </c>
      <c r="D11" s="7" t="s">
        <v>25</v>
      </c>
      <c r="E11" s="7" t="str">
        <f ca="1">IF(B13=0,D50,IF(B11="Ja",D51,D52))</f>
        <v>台座パネルとの衝突</v>
      </c>
    </row>
    <row r="12" spans="1:5" x14ac:dyDescent="0.55000000000000004">
      <c r="A12" s="2" t="s">
        <v>26</v>
      </c>
      <c r="B12" s="5" t="str">
        <f ca="1">Kollisionen!G7</f>
        <v>Nein</v>
      </c>
      <c r="D12" s="7" t="s">
        <v>27</v>
      </c>
      <c r="E12" s="7" t="str">
        <f ca="1">IF(B13=2,D52,"")</f>
        <v/>
      </c>
    </row>
    <row r="13" spans="1:5" x14ac:dyDescent="0.55000000000000004">
      <c r="A13" s="2" t="s">
        <v>28</v>
      </c>
      <c r="B13" s="54">
        <f ca="1">Kollisionen!G8</f>
        <v>1</v>
      </c>
    </row>
    <row r="15" spans="1:5" x14ac:dyDescent="0.55000000000000004">
      <c r="A15" s="135" t="s">
        <v>29</v>
      </c>
      <c r="B15" s="135"/>
    </row>
    <row r="16" spans="1:5" x14ac:dyDescent="0.55000000000000004">
      <c r="A16" s="64" t="s">
        <v>30</v>
      </c>
      <c r="B16" s="13" t="s">
        <v>31</v>
      </c>
    </row>
    <row r="17" spans="1:4" x14ac:dyDescent="0.55000000000000004">
      <c r="A17" s="22" t="s">
        <v>19</v>
      </c>
      <c r="B17" s="65" t="b">
        <f>NOT(COUNTIF(Breitennorm,B7)=0)</f>
        <v>0</v>
      </c>
    </row>
    <row r="18" spans="1:4" x14ac:dyDescent="0.55000000000000004">
      <c r="A18" s="22" t="s">
        <v>20</v>
      </c>
      <c r="B18" s="65" t="b">
        <f>NOT(COUNTIF(Grösse,B8)=0)</f>
        <v>0</v>
      </c>
    </row>
    <row r="19" spans="1:4" x14ac:dyDescent="0.55000000000000004">
      <c r="A19" s="22" t="s">
        <v>21</v>
      </c>
      <c r="B19" s="65" t="b">
        <f>NOT(COUNTIF(Dekortyp,B9)=0)</f>
        <v>1</v>
      </c>
    </row>
    <row r="21" spans="1:4" x14ac:dyDescent="0.55000000000000004">
      <c r="A21" s="121" t="s">
        <v>32</v>
      </c>
      <c r="B21" s="121"/>
      <c r="C21" s="121"/>
      <c r="D21" s="24" t="s">
        <v>33</v>
      </c>
    </row>
    <row r="22" spans="1:4" x14ac:dyDescent="0.55000000000000004">
      <c r="A22" s="7" t="s">
        <v>34</v>
      </c>
      <c r="B22" s="7" t="s">
        <v>0</v>
      </c>
      <c r="C22" s="7" t="s">
        <v>35</v>
      </c>
      <c r="D22" t="str">
        <f>B6</f>
        <v>日本語</v>
      </c>
    </row>
    <row r="23" spans="1:4" x14ac:dyDescent="0.55000000000000004">
      <c r="A23" s="61" t="s">
        <v>34</v>
      </c>
      <c r="B23" s="61" t="s">
        <v>36</v>
      </c>
      <c r="C23" s="61" t="s">
        <v>37</v>
      </c>
    </row>
    <row r="24" spans="1:4" x14ac:dyDescent="0.55000000000000004">
      <c r="A24" s="14" t="s">
        <v>38</v>
      </c>
      <c r="B24" s="14"/>
      <c r="C24" s="14"/>
      <c r="D24" s="16"/>
    </row>
    <row r="25" spans="1:4" x14ac:dyDescent="0.55000000000000004">
      <c r="A25" t="s">
        <v>19</v>
      </c>
      <c r="B25" t="s">
        <v>39</v>
      </c>
      <c r="C25" t="s">
        <v>40</v>
      </c>
      <c r="D25" s="7" t="str">
        <f>INDEX(A25:C25,1,MATCH(D$22,A$22:C$22,0))</f>
        <v>幅の標準</v>
      </c>
    </row>
    <row r="26" spans="1:4" x14ac:dyDescent="0.55000000000000004">
      <c r="A26" t="s">
        <v>41</v>
      </c>
      <c r="B26" t="s">
        <v>41</v>
      </c>
      <c r="C26" t="s">
        <v>41</v>
      </c>
      <c r="D26" s="7" t="str">
        <f>INDEX(A26:C26,1,MATCH(D$22,A$22:C$22,0))</f>
        <v>55 cm</v>
      </c>
    </row>
    <row r="27" spans="1:4" x14ac:dyDescent="0.55000000000000004">
      <c r="A27" t="s">
        <v>42</v>
      </c>
      <c r="B27" t="s">
        <v>42</v>
      </c>
      <c r="C27" t="s">
        <v>42</v>
      </c>
      <c r="D27" s="7" t="str">
        <f>INDEX(A27:C27,1,MATCH(D$22,A$22:C$22,0))</f>
        <v>60 cm</v>
      </c>
    </row>
    <row r="29" spans="1:4" x14ac:dyDescent="0.55000000000000004">
      <c r="A29" s="14" t="s">
        <v>43</v>
      </c>
      <c r="B29" s="14"/>
      <c r="C29" s="16"/>
      <c r="D29" s="16"/>
    </row>
    <row r="30" spans="1:4" x14ac:dyDescent="0.55000000000000004">
      <c r="A30" t="s">
        <v>20</v>
      </c>
      <c r="B30" t="s">
        <v>44</v>
      </c>
      <c r="C30" t="s">
        <v>45</v>
      </c>
      <c r="D30" s="7" t="str">
        <f>INDEX(A30:C30,1,MATCH(D$22,A$22:C$22,0))</f>
        <v>サイズ</v>
      </c>
    </row>
    <row r="31" spans="1:4" x14ac:dyDescent="0.55000000000000004">
      <c r="A31" s="7" t="s">
        <v>46</v>
      </c>
      <c r="B31" t="s">
        <v>47</v>
      </c>
      <c r="C31" t="s">
        <v>46</v>
      </c>
      <c r="D31" s="7" t="str">
        <f>INDEX(A31:C31,1,MATCH(D$22,A$22:C$22,0))</f>
        <v>スタンダード</v>
      </c>
    </row>
    <row r="32" spans="1:4" x14ac:dyDescent="0.55000000000000004">
      <c r="A32" s="7" t="s">
        <v>48</v>
      </c>
      <c r="B32" t="s">
        <v>49</v>
      </c>
      <c r="C32" t="s">
        <v>50</v>
      </c>
      <c r="D32" s="7" t="str">
        <f>INDEX(A32:C32,1,MATCH(D$22,A$22:C$22,0))</f>
        <v>広い部屋</v>
      </c>
    </row>
    <row r="34" spans="1:4" x14ac:dyDescent="0.55000000000000004">
      <c r="A34" s="14" t="s">
        <v>21</v>
      </c>
      <c r="B34" s="14"/>
      <c r="C34" s="16"/>
      <c r="D34" s="16"/>
    </row>
    <row r="35" spans="1:4" x14ac:dyDescent="0.55000000000000004">
      <c r="A35" t="s">
        <v>21</v>
      </c>
      <c r="B35" s="122" t="s">
        <v>51</v>
      </c>
      <c r="C35" t="s">
        <v>52</v>
      </c>
      <c r="D35" s="7" t="str">
        <f>INDEX(A35:C35,1,MATCH(D$22,A$22:C$22,0))</f>
        <v>前板パネルの装飾タイプ</v>
      </c>
    </row>
    <row r="36" spans="1:4" x14ac:dyDescent="0.55000000000000004">
      <c r="A36" t="s">
        <v>53</v>
      </c>
      <c r="B36" t="s">
        <v>9</v>
      </c>
      <c r="C36" t="s">
        <v>54</v>
      </c>
      <c r="D36" s="7" t="str">
        <f>INDEX(A36:C36,1,MATCH(D$22,A$22:C$22,0))</f>
        <v>均質</v>
      </c>
    </row>
    <row r="37" spans="1:4" x14ac:dyDescent="0.55000000000000004">
      <c r="A37" t="s">
        <v>55</v>
      </c>
      <c r="B37" t="s">
        <v>56</v>
      </c>
      <c r="C37" t="s">
        <v>57</v>
      </c>
      <c r="D37" s="7" t="str">
        <f>INDEX(A37:C37,1,MATCH(D$22,A$22:C$22,0))</f>
        <v>均質ではない</v>
      </c>
    </row>
    <row r="39" spans="1:4" x14ac:dyDescent="0.55000000000000004">
      <c r="A39" s="14" t="s">
        <v>23</v>
      </c>
      <c r="B39" s="14"/>
      <c r="C39" s="14"/>
      <c r="D39" s="16"/>
    </row>
    <row r="40" spans="1:4" x14ac:dyDescent="0.55000000000000004">
      <c r="A40" t="s">
        <v>23</v>
      </c>
      <c r="B40" t="s">
        <v>58</v>
      </c>
      <c r="C40" t="s">
        <v>59</v>
      </c>
      <c r="D40" s="7" t="str">
        <f t="shared" ref="D40:D47" si="0">INDEX(A40:C40,1,MATCH(D$22,A$22:C$22,0))</f>
        <v>推奨スプリング</v>
      </c>
    </row>
    <row r="41" spans="1:4" x14ac:dyDescent="0.55000000000000004">
      <c r="A41" s="7" t="s">
        <v>60</v>
      </c>
      <c r="B41" t="s">
        <v>61</v>
      </c>
      <c r="C41" t="s">
        <v>62</v>
      </c>
      <c r="D41" s="7" t="str">
        <f t="shared" si="0"/>
        <v>標準スプリング</v>
      </c>
    </row>
    <row r="42" spans="1:4" x14ac:dyDescent="0.55000000000000004">
      <c r="A42" s="7" t="s">
        <v>63</v>
      </c>
      <c r="B42" t="s">
        <v>64</v>
      </c>
      <c r="C42" t="s">
        <v>65</v>
      </c>
      <c r="D42" s="7" t="str">
        <f t="shared" si="0"/>
        <v>レベル 0 白 (設定 1283136)</v>
      </c>
    </row>
    <row r="43" spans="1:4" x14ac:dyDescent="0.55000000000000004">
      <c r="A43" s="7" t="s">
        <v>66</v>
      </c>
      <c r="B43" t="s">
        <v>67</v>
      </c>
      <c r="C43" t="s">
        <v>68</v>
      </c>
      <c r="D43" s="7" t="str">
        <f t="shared" si="0"/>
        <v>レベル1 青（セット 1206326）</v>
      </c>
    </row>
    <row r="44" spans="1:4" x14ac:dyDescent="0.55000000000000004">
      <c r="A44" s="7" t="s">
        <v>69</v>
      </c>
      <c r="B44" t="s">
        <v>70</v>
      </c>
      <c r="C44" t="s">
        <v>71</v>
      </c>
      <c r="D44" s="7" t="str">
        <f t="shared" si="0"/>
        <v>レベル2 イエロー（セット 1206327）</v>
      </c>
    </row>
    <row r="45" spans="1:4" x14ac:dyDescent="0.55000000000000004">
      <c r="A45" s="7" t="s">
        <v>72</v>
      </c>
      <c r="B45" t="s">
        <v>73</v>
      </c>
      <c r="C45" t="s">
        <v>74</v>
      </c>
      <c r="D45" s="7" t="str">
        <f t="shared" si="0"/>
        <v>レベル3グリーン（セット 1206328）</v>
      </c>
    </row>
    <row r="46" spans="1:4" x14ac:dyDescent="0.55000000000000004">
      <c r="A46" s="7" t="s">
        <v>75</v>
      </c>
      <c r="B46" t="s">
        <v>76</v>
      </c>
      <c r="C46" t="s">
        <v>77</v>
      </c>
      <c r="D46" s="7" t="str">
        <f t="shared" si="0"/>
        <v>レベル4 赤（セット 1206329）</v>
      </c>
    </row>
    <row r="47" spans="1:4" x14ac:dyDescent="0.55000000000000004">
      <c r="A47" s="7" t="s">
        <v>78</v>
      </c>
      <c r="B47" t="s">
        <v>79</v>
      </c>
      <c r="C47" t="s">
        <v>80</v>
      </c>
      <c r="D47" s="7" t="str">
        <f t="shared" si="0"/>
        <v>適合するスプリングはありません</v>
      </c>
    </row>
    <row r="49" spans="1:4" x14ac:dyDescent="0.55000000000000004">
      <c r="A49" s="14" t="s">
        <v>81</v>
      </c>
      <c r="B49" s="14"/>
      <c r="C49" s="14"/>
      <c r="D49" s="16"/>
    </row>
    <row r="50" spans="1:4" x14ac:dyDescent="0.55000000000000004">
      <c r="A50" t="s">
        <v>82</v>
      </c>
      <c r="B50" t="s">
        <v>83</v>
      </c>
      <c r="C50" t="s">
        <v>84</v>
      </c>
      <c r="D50" s="7" t="str">
        <f>INDEX(A50:C50,1,MATCH(D$22,A$22:C$22,0))</f>
        <v>設置OK、衝突なし</v>
      </c>
    </row>
    <row r="51" spans="1:4" x14ac:dyDescent="0.55000000000000004">
      <c r="A51" t="s">
        <v>85</v>
      </c>
      <c r="B51" t="s">
        <v>86</v>
      </c>
      <c r="C51" t="s">
        <v>87</v>
      </c>
      <c r="D51" s="7" t="str">
        <f>INDEX(A51:C51,1,MATCH(D$22,A$22:C$22,0))</f>
        <v>台座パネルとの衝突</v>
      </c>
    </row>
    <row r="52" spans="1:4" x14ac:dyDescent="0.55000000000000004">
      <c r="A52" t="s">
        <v>88</v>
      </c>
      <c r="B52" t="s">
        <v>89</v>
      </c>
      <c r="C52" t="s">
        <v>90</v>
      </c>
      <c r="D52" s="7" t="str">
        <f>INDEX(A52:C52,1,MATCH(D$22,A$22:C$22,0))</f>
        <v>機器ベースとの衝突</v>
      </c>
    </row>
    <row r="53" spans="1:4" x14ac:dyDescent="0.55000000000000004">
      <c r="A53" s="55" t="s">
        <v>91</v>
      </c>
      <c r="B53" s="55"/>
      <c r="C53" s="55"/>
      <c r="D53" s="18"/>
    </row>
    <row r="54" spans="1:4" x14ac:dyDescent="0.55000000000000004">
      <c r="A54" s="55" t="s">
        <v>92</v>
      </c>
      <c r="B54" s="55"/>
      <c r="C54" s="55"/>
      <c r="D54" s="18"/>
    </row>
    <row r="56" spans="1:4" x14ac:dyDescent="0.55000000000000004">
      <c r="A56" s="14" t="s">
        <v>93</v>
      </c>
      <c r="B56" s="14"/>
      <c r="C56" s="14"/>
      <c r="D56" s="14"/>
    </row>
    <row r="57" spans="1:4" x14ac:dyDescent="0.55000000000000004">
      <c r="A57" t="s">
        <v>12</v>
      </c>
      <c r="B57" t="s">
        <v>94</v>
      </c>
      <c r="C57" t="s">
        <v>95</v>
      </c>
      <c r="D57" s="7" t="str">
        <f t="shared" ref="D57:D78" si="1">INDEX(A57:C57,1,MATCH(D$22,A$22:C$22,0))</f>
        <v>食器洗い機のドアの計算</v>
      </c>
    </row>
    <row r="58" spans="1:4" x14ac:dyDescent="0.55000000000000004">
      <c r="A58" t="s">
        <v>96</v>
      </c>
      <c r="B58" t="s">
        <v>97</v>
      </c>
      <c r="C58" t="s">
        <v>98</v>
      </c>
      <c r="D58" s="7" t="str">
        <f t="shared" si="1"/>
        <v>食器洗い機</v>
      </c>
    </row>
    <row r="59" spans="1:4" x14ac:dyDescent="0.55000000000000004">
      <c r="A59" t="s">
        <v>81</v>
      </c>
      <c r="B59" t="s">
        <v>99</v>
      </c>
      <c r="C59" t="s">
        <v>100</v>
      </c>
      <c r="D59" s="7" t="str">
        <f t="shared" si="1"/>
        <v>施工寸法</v>
      </c>
    </row>
    <row r="60" spans="1:4" x14ac:dyDescent="0.55000000000000004">
      <c r="A60" t="s">
        <v>101</v>
      </c>
      <c r="B60" s="122" t="s">
        <v>102</v>
      </c>
      <c r="C60" t="s">
        <v>103</v>
      </c>
      <c r="D60" s="7" t="str">
        <f t="shared" si="1"/>
        <v>巾木の高さ</v>
      </c>
    </row>
    <row r="61" spans="1:4" x14ac:dyDescent="0.55000000000000004">
      <c r="A61" t="s">
        <v>104</v>
      </c>
      <c r="B61" s="122" t="s">
        <v>105</v>
      </c>
      <c r="C61" t="s">
        <v>106</v>
      </c>
      <c r="D61" s="7" t="str">
        <f t="shared" si="1"/>
        <v>前板と巾木のオフセット距離</v>
      </c>
    </row>
    <row r="62" spans="1:4" x14ac:dyDescent="0.55000000000000004">
      <c r="A62" t="s">
        <v>107</v>
      </c>
      <c r="B62" s="122" t="s">
        <v>108</v>
      </c>
      <c r="C62" t="s">
        <v>109</v>
      </c>
      <c r="D62" s="7" t="str">
        <f t="shared" si="1"/>
        <v>床からキャビネット開口部上面</v>
      </c>
    </row>
    <row r="63" spans="1:4" x14ac:dyDescent="0.55000000000000004">
      <c r="A63" t="s">
        <v>110</v>
      </c>
      <c r="B63" s="122" t="s">
        <v>111</v>
      </c>
      <c r="C63" t="s">
        <v>112</v>
      </c>
      <c r="D63" s="7" t="str">
        <f t="shared" si="1"/>
        <v>前板パネル寸法</v>
      </c>
    </row>
    <row r="64" spans="1:4" x14ac:dyDescent="0.55000000000000004">
      <c r="A64" t="s">
        <v>113</v>
      </c>
      <c r="B64" t="s">
        <v>114</v>
      </c>
      <c r="C64" t="s">
        <v>115</v>
      </c>
      <c r="D64" s="7" t="str">
        <f t="shared" si="1"/>
        <v>デコレーション（ドアオープン）</v>
      </c>
    </row>
    <row r="65" spans="1:4" x14ac:dyDescent="0.55000000000000004">
      <c r="A65" t="s">
        <v>116</v>
      </c>
      <c r="B65" t="s">
        <v>117</v>
      </c>
      <c r="C65" t="s">
        <v>118</v>
      </c>
      <c r="D65" s="7" t="str">
        <f t="shared" si="1"/>
        <v>デコレーション（ドアクローズ）</v>
      </c>
    </row>
    <row r="66" spans="1:4" x14ac:dyDescent="0.55000000000000004">
      <c r="A66" t="s">
        <v>119</v>
      </c>
      <c r="B66" s="122" t="s">
        <v>120</v>
      </c>
      <c r="C66" t="s">
        <v>121</v>
      </c>
      <c r="D66" s="7" t="str">
        <f t="shared" si="1"/>
        <v>扉操作部と前板上端の距離</v>
      </c>
    </row>
    <row r="67" spans="1:4" x14ac:dyDescent="0.55000000000000004">
      <c r="A67" t="s">
        <v>122</v>
      </c>
      <c r="B67" s="122" t="s">
        <v>123</v>
      </c>
      <c r="C67" t="s">
        <v>124</v>
      </c>
      <c r="D67" s="7" t="str">
        <f t="shared" si="1"/>
        <v>前板の長さ</v>
      </c>
    </row>
    <row r="68" spans="1:4" x14ac:dyDescent="0.55000000000000004">
      <c r="A68" t="s">
        <v>125</v>
      </c>
      <c r="B68" s="122" t="s">
        <v>126</v>
      </c>
      <c r="C68" t="s">
        <v>127</v>
      </c>
      <c r="D68" s="7" t="str">
        <f t="shared" si="1"/>
        <v>床から前板下端の距離</v>
      </c>
    </row>
    <row r="69" spans="1:4" x14ac:dyDescent="0.55000000000000004">
      <c r="A69" t="s">
        <v>128</v>
      </c>
      <c r="B69" s="122" t="s">
        <v>129</v>
      </c>
      <c r="C69" t="s">
        <v>130</v>
      </c>
      <c r="D69" s="7" t="str">
        <f t="shared" si="1"/>
        <v>前板の厚み</v>
      </c>
    </row>
    <row r="70" spans="1:4" x14ac:dyDescent="0.55000000000000004">
      <c r="A70" t="s">
        <v>131</v>
      </c>
      <c r="B70" s="122" t="s">
        <v>132</v>
      </c>
      <c r="C70" t="s">
        <v>133</v>
      </c>
      <c r="D70" s="7" t="str">
        <f t="shared" si="1"/>
        <v>前板上端のクリアランス</v>
      </c>
    </row>
    <row r="71" spans="1:4" x14ac:dyDescent="0.55000000000000004">
      <c r="A71" t="s">
        <v>134</v>
      </c>
      <c r="B71" s="122" t="s">
        <v>135</v>
      </c>
      <c r="C71" t="s">
        <v>136</v>
      </c>
      <c r="D71" s="7" t="str">
        <f t="shared" si="1"/>
        <v>前板の重量</v>
      </c>
    </row>
    <row r="72" spans="1:4" x14ac:dyDescent="0.55000000000000004">
      <c r="A72" t="s">
        <v>137</v>
      </c>
      <c r="B72" t="s">
        <v>138</v>
      </c>
      <c r="C72" t="s">
        <v>139</v>
      </c>
      <c r="D72" s="7" t="str">
        <f t="shared" si="1"/>
        <v>ムーブメント装飾</v>
      </c>
    </row>
    <row r="73" spans="1:4" x14ac:dyDescent="0.55000000000000004">
      <c r="A73" t="s">
        <v>140</v>
      </c>
      <c r="B73" t="s">
        <v>141</v>
      </c>
      <c r="C73" t="s">
        <v>142</v>
      </c>
      <c r="D73" s="7" t="str">
        <f t="shared" si="1"/>
        <v>台座パネル</v>
      </c>
    </row>
    <row r="74" spans="1:4" x14ac:dyDescent="0.55000000000000004">
      <c r="A74" t="s">
        <v>143</v>
      </c>
      <c r="B74" t="s">
        <v>144</v>
      </c>
      <c r="C74" t="s">
        <v>145</v>
      </c>
      <c r="D74" s="7" t="str">
        <f t="shared" si="1"/>
        <v>ニッチ</v>
      </c>
    </row>
    <row r="75" spans="1:4" s="56" customFormat="1" ht="36" x14ac:dyDescent="0.55000000000000004">
      <c r="A75" s="56" t="s">
        <v>146</v>
      </c>
      <c r="B75" s="56" t="s">
        <v>147</v>
      </c>
      <c r="C75" s="56" t="s">
        <v>148</v>
      </c>
      <c r="D75" s="58" t="str">
        <f t="shared" si="1"/>
        <v>コーティングされたチップボードなどの均一な装飾</v>
      </c>
    </row>
    <row r="76" spans="1:4" s="56" customFormat="1" ht="46.15" customHeight="1" x14ac:dyDescent="0.55000000000000004">
      <c r="A76" s="57" t="s">
        <v>149</v>
      </c>
      <c r="B76" s="57" t="s">
        <v>150</v>
      </c>
      <c r="C76" s="57" t="s">
        <v>151</v>
      </c>
      <c r="D76" s="58" t="str">
        <f t="shared" si="1"/>
        <v>チップボードにガラスを貼るなど、複数の要素で構成される装飾</v>
      </c>
    </row>
    <row r="77" spans="1:4" s="56" customFormat="1" ht="36" x14ac:dyDescent="0.55000000000000004">
      <c r="A77" s="57" t="s">
        <v>152</v>
      </c>
      <c r="B77" s="57" t="s">
        <v>153</v>
      </c>
      <c r="C77" s="57" t="s">
        <v>154</v>
      </c>
      <c r="D77" s="58" t="str">
        <f t="shared" si="1"/>
        <v>内側に凹んだハンドル・モール付きのダブル装飾</v>
      </c>
    </row>
    <row r="78" spans="1:4" s="56" customFormat="1" x14ac:dyDescent="0.55000000000000004">
      <c r="A78" s="56" t="s">
        <v>155</v>
      </c>
      <c r="B78" s="56" t="s">
        <v>156</v>
      </c>
      <c r="C78" s="56" t="s">
        <v>157</v>
      </c>
      <c r="D78" s="58" t="str">
        <f t="shared" si="1"/>
        <v>入力が不完全</v>
      </c>
    </row>
  </sheetData>
  <mergeCells count="3">
    <mergeCell ref="D4:E4"/>
    <mergeCell ref="A4:B4"/>
    <mergeCell ref="A15:B15"/>
  </mergeCells>
  <phoneticPr fontId="18"/>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E0ADD-CB72-4908-8C75-5A355DF7FED0}">
  <sheetPr codeName="Tabelle6"/>
  <dimension ref="A1:H34"/>
  <sheetViews>
    <sheetView workbookViewId="0">
      <selection activeCell="B9" sqref="B9"/>
    </sheetView>
  </sheetViews>
  <sheetFormatPr defaultColWidth="11.4140625" defaultRowHeight="18" x14ac:dyDescent="0.55000000000000004"/>
  <cols>
    <col min="1" max="1" width="38.75" bestFit="1" customWidth="1"/>
    <col min="2" max="2" width="13.25" customWidth="1"/>
    <col min="3" max="3" width="13.75" bestFit="1" customWidth="1"/>
    <col min="5" max="5" width="38.75" customWidth="1"/>
    <col min="6" max="6" width="15.25" customWidth="1"/>
  </cols>
  <sheetData>
    <row r="1" spans="1:8" ht="26.5" x14ac:dyDescent="0.8">
      <c r="A1" s="1" t="s">
        <v>12</v>
      </c>
    </row>
    <row r="2" spans="1:8" x14ac:dyDescent="0.55000000000000004">
      <c r="A2" t="s">
        <v>158</v>
      </c>
    </row>
    <row r="4" spans="1:8" x14ac:dyDescent="0.55000000000000004">
      <c r="A4" s="134" t="s">
        <v>14</v>
      </c>
      <c r="B4" s="134"/>
      <c r="C4" s="134"/>
      <c r="E4" s="133" t="s">
        <v>15</v>
      </c>
      <c r="F4" s="133"/>
      <c r="G4" s="133"/>
      <c r="H4" s="133"/>
    </row>
    <row r="5" spans="1:8" x14ac:dyDescent="0.55000000000000004">
      <c r="A5" s="12" t="s">
        <v>16</v>
      </c>
      <c r="B5" s="12" t="s">
        <v>17</v>
      </c>
      <c r="C5" s="12" t="s">
        <v>159</v>
      </c>
      <c r="E5" s="13" t="s">
        <v>16</v>
      </c>
      <c r="F5" s="13" t="s">
        <v>160</v>
      </c>
      <c r="G5" s="62" t="s">
        <v>17</v>
      </c>
      <c r="H5" s="13" t="s">
        <v>159</v>
      </c>
    </row>
    <row r="6" spans="1:8" ht="20" x14ac:dyDescent="0.65">
      <c r="A6" s="2" t="s">
        <v>19</v>
      </c>
      <c r="B6" s="2" t="str">
        <f>'Auswahlfelder und Texte'!E6</f>
        <v>60 cm</v>
      </c>
      <c r="C6" s="2"/>
      <c r="E6" s="7" t="s">
        <v>161</v>
      </c>
      <c r="F6" s="7" t="s">
        <v>162</v>
      </c>
      <c r="G6" s="7">
        <f>HLOOKUP(B8,B13:C14,2,FALSE)</f>
        <v>0.5</v>
      </c>
      <c r="H6" s="7"/>
    </row>
    <row r="7" spans="1:8" ht="20" x14ac:dyDescent="0.65">
      <c r="A7" s="2" t="s">
        <v>20</v>
      </c>
      <c r="B7" s="2" t="str">
        <f>'Auswahlfelder und Texte'!E7</f>
        <v>Standard</v>
      </c>
      <c r="C7" s="2"/>
      <c r="E7" s="7" t="s">
        <v>163</v>
      </c>
      <c r="F7" s="7" t="s">
        <v>164</v>
      </c>
      <c r="G7" s="7">
        <f>HLOOKUP(B8,B13:C15,3,FALSE)</f>
        <v>0</v>
      </c>
      <c r="H7" s="7" t="s">
        <v>165</v>
      </c>
    </row>
    <row r="8" spans="1:8" ht="20" x14ac:dyDescent="0.65">
      <c r="A8" s="2" t="s">
        <v>21</v>
      </c>
      <c r="B8" s="2" t="str">
        <f>'Auswahlfelder und Texte'!E8</f>
        <v>Homogen</v>
      </c>
      <c r="C8" s="2"/>
      <c r="E8" s="7" t="s">
        <v>166</v>
      </c>
      <c r="F8" s="7" t="s">
        <v>167</v>
      </c>
      <c r="G8" s="7">
        <f>HLOOKUP(B7,B18:C19,2,FALSE)</f>
        <v>645.5</v>
      </c>
      <c r="H8" s="7" t="s">
        <v>165</v>
      </c>
    </row>
    <row r="9" spans="1:8" ht="20" x14ac:dyDescent="0.65">
      <c r="A9" s="2" t="s">
        <v>119</v>
      </c>
      <c r="B9" s="2">
        <f>Start!J12</f>
        <v>10</v>
      </c>
      <c r="C9" s="2" t="s">
        <v>165</v>
      </c>
      <c r="E9" s="7" t="s">
        <v>168</v>
      </c>
      <c r="F9" s="7" t="s">
        <v>169</v>
      </c>
      <c r="G9" s="7">
        <f>INDEX(B23:C24,MATCH(B6,A23:A24,0),MATCH(B7,B22:C22,0))</f>
        <v>-18.87</v>
      </c>
      <c r="H9" s="7" t="s">
        <v>165</v>
      </c>
    </row>
    <row r="10" spans="1:8" ht="20" x14ac:dyDescent="0.65">
      <c r="E10" s="7" t="s">
        <v>170</v>
      </c>
      <c r="F10" s="7" t="s">
        <v>171</v>
      </c>
      <c r="G10" s="7">
        <f>INDEX(B28:C29,MATCH(B6,A28:A29,0),MATCH(B7,B27:C27,0))</f>
        <v>339.17</v>
      </c>
      <c r="H10" s="7" t="s">
        <v>165</v>
      </c>
    </row>
    <row r="11" spans="1:8" ht="20" x14ac:dyDescent="0.65">
      <c r="E11" s="7" t="s">
        <v>172</v>
      </c>
      <c r="F11" s="7" t="s">
        <v>173</v>
      </c>
      <c r="G11" s="7">
        <f>INDEX(B33:C34,MATCH(B6,A33:A34,0),MATCH(B7,B32:C32,0))</f>
        <v>6.91</v>
      </c>
      <c r="H11" s="7" t="s">
        <v>174</v>
      </c>
    </row>
    <row r="12" spans="1:8" x14ac:dyDescent="0.55000000000000004">
      <c r="A12" s="136" t="s">
        <v>175</v>
      </c>
      <c r="B12" s="136"/>
      <c r="C12" s="136"/>
      <c r="E12" s="7" t="s">
        <v>176</v>
      </c>
      <c r="F12" s="7" t="s">
        <v>177</v>
      </c>
      <c r="G12" s="7">
        <f>IF(B9&gt;=1.5,3,4.5)</f>
        <v>3</v>
      </c>
      <c r="H12" s="7" t="s">
        <v>165</v>
      </c>
    </row>
    <row r="13" spans="1:8" x14ac:dyDescent="0.55000000000000004">
      <c r="A13" s="16" t="s">
        <v>21</v>
      </c>
      <c r="B13" s="16" t="str">
        <f>'Auswahlfelder und Texte'!A36</f>
        <v>Homogen</v>
      </c>
      <c r="C13" s="16" t="str">
        <f>'Auswahlfelder und Texte'!A37</f>
        <v>Nicht homogen</v>
      </c>
    </row>
    <row r="14" spans="1:8" x14ac:dyDescent="0.55000000000000004">
      <c r="A14" s="16" t="s">
        <v>178</v>
      </c>
      <c r="B14" s="18">
        <v>0.5</v>
      </c>
      <c r="C14" s="18">
        <v>0.75</v>
      </c>
    </row>
    <row r="15" spans="1:8" x14ac:dyDescent="0.55000000000000004">
      <c r="A15" s="16" t="s">
        <v>163</v>
      </c>
      <c r="B15" s="18">
        <v>0</v>
      </c>
      <c r="C15" s="18">
        <v>30</v>
      </c>
    </row>
    <row r="17" spans="1:3" x14ac:dyDescent="0.55000000000000004">
      <c r="A17" s="136" t="s">
        <v>179</v>
      </c>
      <c r="B17" s="136"/>
      <c r="C17" s="136"/>
    </row>
    <row r="18" spans="1:3" x14ac:dyDescent="0.55000000000000004">
      <c r="A18" s="16" t="s">
        <v>43</v>
      </c>
      <c r="B18" s="16" t="str">
        <f>'Auswahlfelder und Texte'!A31</f>
        <v>Standard</v>
      </c>
      <c r="C18" s="16" t="str">
        <f>'Auswahlfelder und Texte'!A32</f>
        <v>Grossraum</v>
      </c>
    </row>
    <row r="19" spans="1:3" x14ac:dyDescent="0.55000000000000004">
      <c r="A19" s="16" t="s">
        <v>166</v>
      </c>
      <c r="B19" s="18">
        <v>645.5</v>
      </c>
      <c r="C19" s="18">
        <v>710.5</v>
      </c>
    </row>
    <row r="21" spans="1:3" x14ac:dyDescent="0.55000000000000004">
      <c r="A21" s="136" t="s">
        <v>168</v>
      </c>
      <c r="B21" s="136"/>
      <c r="C21" s="136"/>
    </row>
    <row r="22" spans="1:3" x14ac:dyDescent="0.55000000000000004">
      <c r="A22" s="16"/>
      <c r="B22" s="16" t="str">
        <f>'Auswahlfelder und Texte'!A31</f>
        <v>Standard</v>
      </c>
      <c r="C22" s="16" t="str">
        <f>'Auswahlfelder und Texte'!A32</f>
        <v>Grossraum</v>
      </c>
    </row>
    <row r="23" spans="1:3" x14ac:dyDescent="0.55000000000000004">
      <c r="A23" s="16" t="str">
        <f>'Auswahlfelder und Texte'!A26</f>
        <v>55 cm</v>
      </c>
      <c r="B23" s="31">
        <v>-18.59</v>
      </c>
      <c r="C23" s="31">
        <v>-17.7</v>
      </c>
    </row>
    <row r="24" spans="1:3" x14ac:dyDescent="0.55000000000000004">
      <c r="A24" s="16" t="str">
        <f>'Auswahlfelder und Texte'!A27</f>
        <v>60 cm</v>
      </c>
      <c r="B24" s="31">
        <v>-18.87</v>
      </c>
      <c r="C24" s="31">
        <v>-18.27</v>
      </c>
    </row>
    <row r="26" spans="1:3" x14ac:dyDescent="0.55000000000000004">
      <c r="A26" s="136" t="s">
        <v>170</v>
      </c>
      <c r="B26" s="136"/>
      <c r="C26" s="136"/>
    </row>
    <row r="27" spans="1:3" x14ac:dyDescent="0.55000000000000004">
      <c r="A27" s="16"/>
      <c r="B27" s="16" t="str">
        <f>'Auswahlfelder und Texte'!A31</f>
        <v>Standard</v>
      </c>
      <c r="C27" s="16" t="str">
        <f>'Auswahlfelder und Texte'!A32</f>
        <v>Grossraum</v>
      </c>
    </row>
    <row r="28" spans="1:3" x14ac:dyDescent="0.55000000000000004">
      <c r="A28" s="16" t="str">
        <f>'Auswahlfelder und Texte'!A26</f>
        <v>55 cm</v>
      </c>
      <c r="B28" s="31">
        <v>341.11</v>
      </c>
      <c r="C28" s="31">
        <v>370.17</v>
      </c>
    </row>
    <row r="29" spans="1:3" x14ac:dyDescent="0.55000000000000004">
      <c r="A29" s="16" t="str">
        <f>'Auswahlfelder und Texte'!A27</f>
        <v>60 cm</v>
      </c>
      <c r="B29" s="31">
        <v>339.17</v>
      </c>
      <c r="C29" s="31">
        <v>370.6</v>
      </c>
    </row>
    <row r="31" spans="1:3" x14ac:dyDescent="0.55000000000000004">
      <c r="A31" s="136" t="s">
        <v>172</v>
      </c>
      <c r="B31" s="136"/>
      <c r="C31" s="136"/>
    </row>
    <row r="32" spans="1:3" x14ac:dyDescent="0.55000000000000004">
      <c r="A32" s="16"/>
      <c r="B32" s="16" t="str">
        <f>'Auswahlfelder und Texte'!A31</f>
        <v>Standard</v>
      </c>
      <c r="C32" s="16" t="str">
        <f>'Auswahlfelder und Texte'!A32</f>
        <v>Grossraum</v>
      </c>
    </row>
    <row r="33" spans="1:3" x14ac:dyDescent="0.55000000000000004">
      <c r="A33" s="16" t="str">
        <f>'Auswahlfelder und Texte'!A26</f>
        <v>55 cm</v>
      </c>
      <c r="B33" s="18">
        <v>6.41</v>
      </c>
      <c r="C33" s="18">
        <v>7.21</v>
      </c>
    </row>
    <row r="34" spans="1:3" x14ac:dyDescent="0.55000000000000004">
      <c r="A34" s="16" t="str">
        <f>'Auswahlfelder und Texte'!A27</f>
        <v>60 cm</v>
      </c>
      <c r="B34" s="18">
        <v>6.91</v>
      </c>
      <c r="C34" s="18">
        <v>7.56</v>
      </c>
    </row>
  </sheetData>
  <mergeCells count="7">
    <mergeCell ref="A4:C4"/>
    <mergeCell ref="E4:H4"/>
    <mergeCell ref="A21:C21"/>
    <mergeCell ref="A26:C26"/>
    <mergeCell ref="A31:C31"/>
    <mergeCell ref="A12:C12"/>
    <mergeCell ref="A17:C17"/>
  </mergeCells>
  <phoneticPr fontId="18"/>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4AF6B-1AEA-487A-A6FF-B6A3731F1AC4}">
  <sheetPr codeName="Tabelle2"/>
  <dimension ref="A1:D6"/>
  <sheetViews>
    <sheetView workbookViewId="0">
      <selection activeCell="D17" sqref="D17"/>
    </sheetView>
  </sheetViews>
  <sheetFormatPr defaultColWidth="11.4140625" defaultRowHeight="18" x14ac:dyDescent="0.55000000000000004"/>
  <cols>
    <col min="1" max="1" width="30.75" customWidth="1"/>
    <col min="2" max="2" width="15.25" customWidth="1"/>
    <col min="6" max="6" width="28.25" bestFit="1" customWidth="1"/>
    <col min="7" max="7" width="22.25" customWidth="1"/>
    <col min="10" max="10" width="23.58203125" bestFit="1" customWidth="1"/>
  </cols>
  <sheetData>
    <row r="1" spans="1:4" ht="26.5" x14ac:dyDescent="0.8">
      <c r="A1" s="1" t="s">
        <v>12</v>
      </c>
      <c r="B1" s="1"/>
    </row>
    <row r="2" spans="1:4" x14ac:dyDescent="0.55000000000000004">
      <c r="A2" t="s">
        <v>180</v>
      </c>
    </row>
    <row r="4" spans="1:4" x14ac:dyDescent="0.55000000000000004">
      <c r="A4" s="133" t="s">
        <v>180</v>
      </c>
      <c r="B4" s="133"/>
      <c r="C4" s="133"/>
      <c r="D4" s="133"/>
    </row>
    <row r="5" spans="1:4" x14ac:dyDescent="0.55000000000000004">
      <c r="A5" s="13" t="s">
        <v>16</v>
      </c>
      <c r="B5" s="13" t="s">
        <v>160</v>
      </c>
      <c r="C5" s="62" t="s">
        <v>17</v>
      </c>
      <c r="D5" s="13" t="s">
        <v>159</v>
      </c>
    </row>
    <row r="6" spans="1:4" x14ac:dyDescent="0.55000000000000004">
      <c r="A6" s="7" t="s">
        <v>181</v>
      </c>
      <c r="B6" s="119" t="s">
        <v>182</v>
      </c>
      <c r="C6" s="7">
        <v>3.3</v>
      </c>
      <c r="D6" s="7" t="s">
        <v>165</v>
      </c>
    </row>
  </sheetData>
  <mergeCells count="1">
    <mergeCell ref="A4:D4"/>
  </mergeCells>
  <phoneticPr fontId="18"/>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BBE9E-0235-4158-851D-77E88EA37926}">
  <sheetPr codeName="Tabelle3"/>
  <dimension ref="A1:J120"/>
  <sheetViews>
    <sheetView workbookViewId="0">
      <selection activeCell="D17" sqref="D17"/>
    </sheetView>
  </sheetViews>
  <sheetFormatPr defaultColWidth="11.4140625" defaultRowHeight="18" x14ac:dyDescent="0.55000000000000004"/>
  <cols>
    <col min="1" max="1" width="38.75" bestFit="1" customWidth="1"/>
    <col min="2" max="2" width="15" customWidth="1"/>
    <col min="5" max="5" width="11.4140625" customWidth="1"/>
  </cols>
  <sheetData>
    <row r="1" spans="1:4" ht="26.5" x14ac:dyDescent="0.8">
      <c r="A1" s="1" t="s">
        <v>12</v>
      </c>
    </row>
    <row r="2" spans="1:4" x14ac:dyDescent="0.55000000000000004">
      <c r="A2" t="s">
        <v>183</v>
      </c>
    </row>
    <row r="4" spans="1:4" x14ac:dyDescent="0.55000000000000004">
      <c r="A4" s="134" t="s">
        <v>14</v>
      </c>
      <c r="B4" s="134"/>
      <c r="C4" s="134"/>
      <c r="D4" s="134"/>
    </row>
    <row r="5" spans="1:4" x14ac:dyDescent="0.55000000000000004">
      <c r="A5" s="12" t="s">
        <v>16</v>
      </c>
      <c r="B5" s="12" t="s">
        <v>160</v>
      </c>
      <c r="C5" s="87" t="s">
        <v>17</v>
      </c>
      <c r="D5" s="12" t="s">
        <v>159</v>
      </c>
    </row>
    <row r="6" spans="1:4" ht="20" x14ac:dyDescent="0.65">
      <c r="A6" s="2" t="s">
        <v>172</v>
      </c>
      <c r="B6" s="2" t="s">
        <v>173</v>
      </c>
      <c r="C6" s="2">
        <f>'Auswertung Auswahlfelder'!G11</f>
        <v>6.91</v>
      </c>
      <c r="D6" s="2" t="s">
        <v>174</v>
      </c>
    </row>
    <row r="7" spans="1:4" ht="20" x14ac:dyDescent="0.65">
      <c r="A7" s="2" t="s">
        <v>168</v>
      </c>
      <c r="B7" s="2" t="s">
        <v>169</v>
      </c>
      <c r="C7" s="2">
        <f>'Auswertung Auswahlfelder'!G9</f>
        <v>-18.87</v>
      </c>
      <c r="D7" s="2" t="s">
        <v>165</v>
      </c>
    </row>
    <row r="8" spans="1:4" ht="20" x14ac:dyDescent="0.65">
      <c r="A8" s="2" t="s">
        <v>170</v>
      </c>
      <c r="B8" s="2" t="s">
        <v>171</v>
      </c>
      <c r="C8" s="2">
        <f>'Auswertung Auswahlfelder'!G10</f>
        <v>339.17</v>
      </c>
      <c r="D8" s="2" t="s">
        <v>165</v>
      </c>
    </row>
    <row r="9" spans="1:4" ht="20" x14ac:dyDescent="0.65">
      <c r="A9" s="2" t="s">
        <v>184</v>
      </c>
      <c r="B9" s="2" t="s">
        <v>185</v>
      </c>
      <c r="C9" s="2">
        <f>Start!J16</f>
        <v>15</v>
      </c>
      <c r="D9" s="2" t="s">
        <v>174</v>
      </c>
    </row>
    <row r="10" spans="1:4" ht="20" x14ac:dyDescent="0.65">
      <c r="A10" s="2" t="s">
        <v>161</v>
      </c>
      <c r="B10" s="2" t="s">
        <v>162</v>
      </c>
      <c r="C10" s="2">
        <f>'Auswertung Auswahlfelder'!G6</f>
        <v>0.5</v>
      </c>
      <c r="D10" s="2"/>
    </row>
    <row r="11" spans="1:4" ht="20" x14ac:dyDescent="0.65">
      <c r="A11" s="2" t="s">
        <v>163</v>
      </c>
      <c r="B11" s="2" t="s">
        <v>164</v>
      </c>
      <c r="C11" s="2">
        <f>'Auswertung Auswahlfelder'!G7</f>
        <v>0</v>
      </c>
      <c r="D11" s="2" t="s">
        <v>165</v>
      </c>
    </row>
    <row r="12" spans="1:4" ht="20" x14ac:dyDescent="0.65">
      <c r="A12" s="2" t="s">
        <v>166</v>
      </c>
      <c r="B12" s="2" t="s">
        <v>167</v>
      </c>
      <c r="C12" s="2">
        <f>'Auswertung Auswahlfelder'!G8</f>
        <v>645.5</v>
      </c>
      <c r="D12" s="2" t="s">
        <v>165</v>
      </c>
    </row>
    <row r="13" spans="1:4" x14ac:dyDescent="0.55000000000000004">
      <c r="A13" s="2" t="s">
        <v>186</v>
      </c>
      <c r="B13" s="2" t="s">
        <v>187</v>
      </c>
      <c r="C13" s="2">
        <f>Start!J10</f>
        <v>750</v>
      </c>
      <c r="D13" s="2" t="s">
        <v>165</v>
      </c>
    </row>
    <row r="14" spans="1:4" x14ac:dyDescent="0.55000000000000004">
      <c r="A14" s="2" t="s">
        <v>119</v>
      </c>
      <c r="B14" s="2" t="s">
        <v>188</v>
      </c>
      <c r="C14" s="2">
        <f>Start!J12</f>
        <v>10</v>
      </c>
      <c r="D14" s="2" t="s">
        <v>165</v>
      </c>
    </row>
    <row r="15" spans="1:4" x14ac:dyDescent="0.55000000000000004">
      <c r="A15" s="2" t="s">
        <v>189</v>
      </c>
      <c r="B15" s="2" t="s">
        <v>190</v>
      </c>
      <c r="C15" s="2">
        <f>Start!J13</f>
        <v>20</v>
      </c>
      <c r="D15" s="2" t="s">
        <v>165</v>
      </c>
    </row>
    <row r="16" spans="1:4" x14ac:dyDescent="0.55000000000000004">
      <c r="A16" s="2" t="s">
        <v>181</v>
      </c>
      <c r="B16" s="86" t="s">
        <v>182</v>
      </c>
      <c r="C16" s="2">
        <f>Parameter!C6</f>
        <v>3.3</v>
      </c>
      <c r="D16" s="2" t="s">
        <v>165</v>
      </c>
    </row>
    <row r="18" spans="1:10" x14ac:dyDescent="0.55000000000000004">
      <c r="A18" s="10" t="s">
        <v>191</v>
      </c>
      <c r="B18" s="25"/>
      <c r="C18" s="25"/>
      <c r="D18" s="25"/>
    </row>
    <row r="19" spans="1:10" x14ac:dyDescent="0.55000000000000004">
      <c r="A19" t="s">
        <v>192</v>
      </c>
      <c r="B19" s="25"/>
      <c r="C19" s="25"/>
      <c r="D19" s="25"/>
    </row>
    <row r="21" spans="1:10" x14ac:dyDescent="0.55000000000000004">
      <c r="A21" s="136" t="s">
        <v>193</v>
      </c>
      <c r="B21" s="136"/>
      <c r="C21" s="136"/>
      <c r="D21" s="136"/>
    </row>
    <row r="22" spans="1:10" x14ac:dyDescent="0.55000000000000004">
      <c r="A22" s="14" t="s">
        <v>194</v>
      </c>
      <c r="B22" s="15" t="s">
        <v>134</v>
      </c>
      <c r="C22" s="15" t="s">
        <v>195</v>
      </c>
      <c r="D22" s="15" t="s">
        <v>196</v>
      </c>
    </row>
    <row r="23" spans="1:10" x14ac:dyDescent="0.55000000000000004">
      <c r="A23" s="16"/>
      <c r="B23" s="17" t="s">
        <v>174</v>
      </c>
      <c r="C23" s="17" t="s">
        <v>165</v>
      </c>
      <c r="D23" s="17" t="s">
        <v>165</v>
      </c>
    </row>
    <row r="24" spans="1:10" x14ac:dyDescent="0.55000000000000004">
      <c r="A24" t="s">
        <v>197</v>
      </c>
      <c r="B24" s="4">
        <f>C6</f>
        <v>6.91</v>
      </c>
      <c r="C24" s="4">
        <f>C7</f>
        <v>-18.87</v>
      </c>
      <c r="D24" s="4">
        <f>C8</f>
        <v>339.17</v>
      </c>
    </row>
    <row r="25" spans="1:10" x14ac:dyDescent="0.55000000000000004">
      <c r="A25" t="s">
        <v>110</v>
      </c>
      <c r="B25" s="4">
        <f>C9</f>
        <v>15</v>
      </c>
      <c r="C25" s="4">
        <f>C10*C15+C16</f>
        <v>13.3</v>
      </c>
      <c r="D25" s="4">
        <f>C12+C14-C13/2+C11</f>
        <v>280.5</v>
      </c>
    </row>
    <row r="26" spans="1:10" x14ac:dyDescent="0.55000000000000004">
      <c r="A26" s="20" t="s">
        <v>198</v>
      </c>
      <c r="B26" s="77">
        <f>SUM(B24:B25)</f>
        <v>21.91</v>
      </c>
      <c r="C26" s="77">
        <f>SUMPRODUCT($B24:$B25,C24:C25)/$B26</f>
        <v>3.1541898676403464</v>
      </c>
      <c r="D26" s="77">
        <f>SUMPRODUCT($B24:$B25,D24:D25)/$B26</f>
        <v>299.00340940209952</v>
      </c>
    </row>
    <row r="27" spans="1:10" x14ac:dyDescent="0.55000000000000004">
      <c r="A27" s="8"/>
      <c r="B27" s="25"/>
      <c r="C27" s="25"/>
      <c r="D27" s="25"/>
    </row>
    <row r="28" spans="1:10" x14ac:dyDescent="0.55000000000000004">
      <c r="A28" s="138" t="s">
        <v>199</v>
      </c>
      <c r="B28" s="138"/>
      <c r="C28" s="138"/>
      <c r="D28" s="135" t="s">
        <v>200</v>
      </c>
      <c r="E28" s="135"/>
      <c r="F28" s="135"/>
      <c r="G28" s="135"/>
      <c r="H28" s="135"/>
      <c r="I28" s="135"/>
      <c r="J28" s="24" t="s">
        <v>201</v>
      </c>
    </row>
    <row r="29" spans="1:10" x14ac:dyDescent="0.55000000000000004">
      <c r="A29" s="69" t="s">
        <v>199</v>
      </c>
      <c r="B29" s="11"/>
      <c r="C29" s="11"/>
      <c r="D29" s="137" t="s">
        <v>202</v>
      </c>
      <c r="E29" s="137"/>
      <c r="F29" s="139" t="s">
        <v>203</v>
      </c>
      <c r="G29" s="139"/>
      <c r="H29" s="137" t="s">
        <v>204</v>
      </c>
      <c r="I29" s="137"/>
      <c r="J29" s="26" t="s">
        <v>205</v>
      </c>
    </row>
    <row r="30" spans="1:10" ht="20" x14ac:dyDescent="0.65">
      <c r="A30" s="27" t="s">
        <v>206</v>
      </c>
      <c r="B30" s="9" t="s">
        <v>207</v>
      </c>
      <c r="C30" s="9" t="s">
        <v>208</v>
      </c>
      <c r="D30" s="59" t="s">
        <v>209</v>
      </c>
      <c r="E30" s="59" t="s">
        <v>210</v>
      </c>
      <c r="F30" s="59" t="s">
        <v>211</v>
      </c>
      <c r="G30" s="59" t="s">
        <v>212</v>
      </c>
      <c r="H30" s="59" t="s">
        <v>213</v>
      </c>
      <c r="I30" s="59" t="s">
        <v>214</v>
      </c>
      <c r="J30" s="27" t="s">
        <v>215</v>
      </c>
    </row>
    <row r="31" spans="1:10" x14ac:dyDescent="0.55000000000000004">
      <c r="A31" s="7">
        <v>-1</v>
      </c>
      <c r="B31" s="4">
        <f>SIN(RADIANS(A31))</f>
        <v>-1.7452406437283512E-2</v>
      </c>
      <c r="C31" s="4">
        <f t="shared" ref="C31:C94" si="0">COS(RADIANS(A31))</f>
        <v>0.99984769515639127</v>
      </c>
      <c r="D31" s="23">
        <v>-0.95059723122898809</v>
      </c>
      <c r="E31" s="23">
        <v>-0.52919843780063047</v>
      </c>
      <c r="F31" s="4">
        <f>$D31+$C$26*$C31+$D$26*$B31</f>
        <v>-3.0152167890020642</v>
      </c>
      <c r="G31" s="4">
        <f>$E31-$C$26*$B31+$D$26*$C31</f>
        <v>298.48371950034186</v>
      </c>
      <c r="H31" s="23">
        <v>27.557752216203248</v>
      </c>
      <c r="I31" s="23">
        <v>-56.494192298770983</v>
      </c>
      <c r="J31" s="6">
        <f>$B$26*9.81*(F31-H31)</f>
        <v>-6571.2652963687151</v>
      </c>
    </row>
    <row r="32" spans="1:10" x14ac:dyDescent="0.55000000000000004">
      <c r="A32" s="7">
        <v>0</v>
      </c>
      <c r="B32" s="4">
        <f t="shared" ref="B32:B94" si="1">SIN(RADIANS(A32))</f>
        <v>0</v>
      </c>
      <c r="C32" s="4">
        <f t="shared" si="0"/>
        <v>1</v>
      </c>
      <c r="D32" s="23">
        <v>0</v>
      </c>
      <c r="E32" s="23">
        <v>0</v>
      </c>
      <c r="F32" s="4">
        <f t="shared" ref="F32:F95" si="2">$D32+$C$26*$C32+$D$26*$B32</f>
        <v>3.1541898676403464</v>
      </c>
      <c r="G32" s="4">
        <f t="shared" ref="G32:G95" si="3">$E32-$C$26*$B32+$D$26*$C32</f>
        <v>299.00340940209952</v>
      </c>
      <c r="H32" s="23">
        <v>32.333801333167301</v>
      </c>
      <c r="I32" s="23">
        <v>-53.071992205387694</v>
      </c>
      <c r="J32" s="6">
        <f t="shared" ref="J32:J95" si="4">$B$26*9.81*(F32-H32)</f>
        <v>-6271.7810675271139</v>
      </c>
    </row>
    <row r="33" spans="1:10" x14ac:dyDescent="0.55000000000000004">
      <c r="A33" s="7">
        <v>1</v>
      </c>
      <c r="B33" s="4">
        <f t="shared" si="1"/>
        <v>1.7452406437283512E-2</v>
      </c>
      <c r="C33" s="4">
        <f t="shared" si="0"/>
        <v>0.99984769515639127</v>
      </c>
      <c r="D33" s="23">
        <v>0.89838995658222309</v>
      </c>
      <c r="E33" s="23">
        <v>0.59633978562459333</v>
      </c>
      <c r="F33" s="4">
        <f t="shared" si="2"/>
        <v>9.2704284528469856</v>
      </c>
      <c r="G33" s="4">
        <f t="shared" si="3"/>
        <v>299.49916131666623</v>
      </c>
      <c r="H33" s="23">
        <v>36.528980281360532</v>
      </c>
      <c r="I33" s="23">
        <v>-48.959422896747569</v>
      </c>
      <c r="J33" s="6">
        <f t="shared" si="4"/>
        <v>-5858.8740802203993</v>
      </c>
    </row>
    <row r="34" spans="1:10" x14ac:dyDescent="0.55000000000000004">
      <c r="A34" s="7">
        <v>2</v>
      </c>
      <c r="B34" s="4">
        <f t="shared" si="1"/>
        <v>3.4899496702500969E-2</v>
      </c>
      <c r="C34" s="4">
        <f t="shared" si="0"/>
        <v>0.99939082701909576</v>
      </c>
      <c r="D34" s="23">
        <v>1.7285833399841772</v>
      </c>
      <c r="E34" s="23">
        <v>1.2426038161309378</v>
      </c>
      <c r="F34" s="4">
        <f t="shared" si="2"/>
        <v>15.315920260845635</v>
      </c>
      <c r="G34" s="4">
        <f t="shared" si="3"/>
        <v>299.95378878113968</v>
      </c>
      <c r="H34" s="23">
        <v>40.046714287785548</v>
      </c>
      <c r="I34" s="23">
        <v>-44.252981600928095</v>
      </c>
      <c r="J34" s="6">
        <f t="shared" si="4"/>
        <v>-5315.565148847787</v>
      </c>
    </row>
    <row r="35" spans="1:10" x14ac:dyDescent="0.55000000000000004">
      <c r="A35" s="7">
        <v>3</v>
      </c>
      <c r="B35" s="4">
        <f t="shared" si="1"/>
        <v>5.2335956242943835E-2</v>
      </c>
      <c r="C35" s="4">
        <f t="shared" si="0"/>
        <v>0.99862953475457383</v>
      </c>
      <c r="D35" s="23">
        <v>2.4839592954098388</v>
      </c>
      <c r="E35" s="23">
        <v>1.9299902762751344</v>
      </c>
      <c r="F35" s="4">
        <f t="shared" si="2"/>
        <v>21.282455806418412</v>
      </c>
      <c r="G35" s="4">
        <f t="shared" si="3"/>
        <v>300.35854835463039</v>
      </c>
      <c r="H35" s="23">
        <v>42.819518019465264</v>
      </c>
      <c r="I35" s="23">
        <v>-39.071633733647289</v>
      </c>
      <c r="J35" s="6">
        <f t="shared" si="4"/>
        <v>-4629.1136945918724</v>
      </c>
    </row>
    <row r="36" spans="1:10" x14ac:dyDescent="0.55000000000000004">
      <c r="A36" s="7">
        <v>4</v>
      </c>
      <c r="B36" s="4">
        <f t="shared" si="1"/>
        <v>6.9756473744125302E-2</v>
      </c>
      <c r="C36" s="4">
        <f t="shared" si="0"/>
        <v>0.9975640502598242</v>
      </c>
      <c r="D36" s="23">
        <v>3.1579877656605149</v>
      </c>
      <c r="E36" s="23">
        <v>2.6465119999299702</v>
      </c>
      <c r="F36" s="4">
        <f t="shared" si="2"/>
        <v>27.161917662673822</v>
      </c>
      <c r="G36" s="4">
        <f t="shared" si="3"/>
        <v>300.70153896189873</v>
      </c>
      <c r="H36" s="23">
        <v>44.812710564178197</v>
      </c>
      <c r="I36" s="23">
        <v>-33.548059729518457</v>
      </c>
      <c r="J36" s="6">
        <f t="shared" si="4"/>
        <v>-3793.8102389499363</v>
      </c>
    </row>
    <row r="37" spans="1:10" x14ac:dyDescent="0.55000000000000004">
      <c r="A37" s="7">
        <v>5</v>
      </c>
      <c r="B37" s="4">
        <f t="shared" si="1"/>
        <v>8.7155742747658166E-2</v>
      </c>
      <c r="C37" s="4">
        <f t="shared" si="0"/>
        <v>0.99619469809174555</v>
      </c>
      <c r="D37" s="23">
        <v>3.7462929595137968</v>
      </c>
      <c r="E37" s="23">
        <v>3.3799634462351662</v>
      </c>
      <c r="F37" s="4">
        <f t="shared" si="2"/>
        <v>32.948344412953915</v>
      </c>
      <c r="G37" s="4">
        <f t="shared" si="3"/>
        <v>300.97066884328098</v>
      </c>
      <c r="H37" s="23">
        <v>46.024827482618015</v>
      </c>
      <c r="I37" s="23">
        <v>-27.819143553529898</v>
      </c>
      <c r="J37" s="6">
        <f t="shared" si="4"/>
        <v>-2810.6213491926997</v>
      </c>
    </row>
    <row r="38" spans="1:10" x14ac:dyDescent="0.55000000000000004">
      <c r="A38" s="7">
        <v>6</v>
      </c>
      <c r="B38" s="4">
        <f t="shared" si="1"/>
        <v>0.10452846326765347</v>
      </c>
      <c r="C38" s="4">
        <f t="shared" si="0"/>
        <v>0.99452189536827329</v>
      </c>
      <c r="D38" s="23">
        <v>4.2466473872131907</v>
      </c>
      <c r="E38" s="23">
        <v>4.1184433536565166</v>
      </c>
      <c r="F38" s="4">
        <f t="shared" si="2"/>
        <v>38.637925169320781</v>
      </c>
      <c r="G38" s="4">
        <f t="shared" si="3"/>
        <v>301.15417817408951</v>
      </c>
      <c r="H38" s="23">
        <v>46.484935623747816</v>
      </c>
      <c r="I38" s="23">
        <v>-22.016970104751962</v>
      </c>
      <c r="J38" s="6">
        <f t="shared" si="4"/>
        <v>-1686.6136707442292</v>
      </c>
    </row>
    <row r="39" spans="1:10" x14ac:dyDescent="0.55000000000000004">
      <c r="A39" s="7">
        <v>7</v>
      </c>
      <c r="B39" s="4">
        <f t="shared" si="1"/>
        <v>0.12186934340514748</v>
      </c>
      <c r="C39" s="4">
        <f t="shared" si="0"/>
        <v>0.99254615164132198</v>
      </c>
      <c r="D39" s="23">
        <v>4.658829610103453</v>
      </c>
      <c r="E39" s="23">
        <v>4.8508095306762016</v>
      </c>
      <c r="F39" s="4">
        <f t="shared" si="2"/>
        <v>44.228857804510298</v>
      </c>
      <c r="G39" s="4">
        <f t="shared" si="3"/>
        <v>301.2410938122203</v>
      </c>
      <c r="H39" s="23">
        <v>46.247532898306105</v>
      </c>
      <c r="I39" s="23">
        <v>-16.261369589859285</v>
      </c>
      <c r="J39" s="6">
        <f t="shared" si="4"/>
        <v>-433.8881705026987</v>
      </c>
    </row>
    <row r="40" spans="1:10" x14ac:dyDescent="0.55000000000000004">
      <c r="A40" s="7">
        <v>8</v>
      </c>
      <c r="B40" s="4">
        <f t="shared" si="1"/>
        <v>0.13917310096006544</v>
      </c>
      <c r="C40" s="4">
        <f t="shared" si="0"/>
        <v>0.99026806874157036</v>
      </c>
      <c r="D40" s="23">
        <v>4.9843774382375692</v>
      </c>
      <c r="E40" s="23">
        <v>5.5670338709662843</v>
      </c>
      <c r="F40" s="4">
        <f t="shared" si="2"/>
        <v>49.721102631032181</v>
      </c>
      <c r="G40" s="4">
        <f t="shared" si="3"/>
        <v>301.22158426183216</v>
      </c>
      <c r="H40" s="23">
        <v>45.385989867777482</v>
      </c>
      <c r="I40" s="23">
        <v>-10.654647432204753</v>
      </c>
      <c r="J40" s="6">
        <f t="shared" si="4"/>
        <v>931.77656550695167</v>
      </c>
    </row>
    <row r="41" spans="1:10" x14ac:dyDescent="0.55000000000000004">
      <c r="A41" s="7">
        <v>9</v>
      </c>
      <c r="B41" s="4">
        <f t="shared" si="1"/>
        <v>0.15643446504023087</v>
      </c>
      <c r="C41" s="4">
        <f t="shared" si="0"/>
        <v>0.98768834059513777</v>
      </c>
      <c r="D41" s="23">
        <v>5.2262751334432451</v>
      </c>
      <c r="E41" s="23">
        <v>6.2584424614864247</v>
      </c>
      <c r="F41" s="4">
        <f t="shared" si="2"/>
        <v>55.11607008475751</v>
      </c>
      <c r="G41" s="4">
        <f t="shared" si="3"/>
        <v>301.08719972155507</v>
      </c>
      <c r="H41" s="23">
        <v>43.985533858998288</v>
      </c>
      <c r="I41" s="23">
        <v>-5.2786927971207929</v>
      </c>
      <c r="J41" s="6">
        <f t="shared" si="4"/>
        <v>2392.3651778096328</v>
      </c>
    </row>
    <row r="42" spans="1:10" x14ac:dyDescent="0.55000000000000004">
      <c r="A42" s="7">
        <v>10</v>
      </c>
      <c r="B42" s="4">
        <f t="shared" si="1"/>
        <v>0.17364817766693033</v>
      </c>
      <c r="C42" s="4">
        <f t="shared" si="0"/>
        <v>0.98480775301220802</v>
      </c>
      <c r="D42" s="23">
        <v>5.3886129390335373</v>
      </c>
      <c r="E42" s="23">
        <v>6.9178413801546128</v>
      </c>
      <c r="F42" s="4">
        <f t="shared" si="2"/>
        <v>60.416280734031986</v>
      </c>
      <c r="G42" s="4">
        <f t="shared" si="3"/>
        <v>300.83099781389427</v>
      </c>
      <c r="H42" s="23">
        <v>42.136629328351653</v>
      </c>
      <c r="I42" s="23">
        <v>-0.19427740974899871</v>
      </c>
      <c r="J42" s="6">
        <f t="shared" si="4"/>
        <v>3928.9752621478547</v>
      </c>
    </row>
    <row r="43" spans="1:10" x14ac:dyDescent="0.55000000000000004">
      <c r="A43" s="7">
        <v>11</v>
      </c>
      <c r="B43" s="4">
        <f t="shared" si="1"/>
        <v>0.1908089953765448</v>
      </c>
      <c r="C43" s="4">
        <f t="shared" si="0"/>
        <v>0.98162718344766398</v>
      </c>
      <c r="D43" s="23">
        <v>5.476251682126879</v>
      </c>
      <c r="E43" s="23">
        <v>7.539540897433497</v>
      </c>
      <c r="F43" s="4">
        <f t="shared" si="2"/>
        <v>65.625030360134176</v>
      </c>
      <c r="G43" s="4">
        <f t="shared" si="3"/>
        <v>300.44756771019388</v>
      </c>
      <c r="H43" s="23">
        <v>39.929349907487449</v>
      </c>
      <c r="I43" s="23">
        <v>4.5578957465154932</v>
      </c>
      <c r="J43" s="6">
        <f t="shared" si="4"/>
        <v>5522.955039018575</v>
      </c>
    </row>
    <row r="44" spans="1:10" x14ac:dyDescent="0.55000000000000004">
      <c r="A44" s="7">
        <v>12</v>
      </c>
      <c r="B44" s="4">
        <f t="shared" si="1"/>
        <v>0.20791169081775934</v>
      </c>
      <c r="C44" s="4">
        <f t="shared" si="0"/>
        <v>0.97814760073380569</v>
      </c>
      <c r="D44" s="23">
        <v>5.4945166550705906</v>
      </c>
      <c r="E44" s="23">
        <v>8.1192981842184082</v>
      </c>
      <c r="F44" s="4">
        <f t="shared" si="2"/>
        <v>70.746084315427112</v>
      </c>
      <c r="G44" s="4">
        <f t="shared" si="3"/>
        <v>299.93297275356855</v>
      </c>
      <c r="H44" s="23">
        <v>37.449052236624887</v>
      </c>
      <c r="I44" s="23">
        <v>8.9549428371381925</v>
      </c>
      <c r="J44" s="6">
        <f t="shared" si="4"/>
        <v>7156.7675136247226</v>
      </c>
    </row>
    <row r="45" spans="1:10" x14ac:dyDescent="0.55000000000000004">
      <c r="A45" s="7">
        <v>13</v>
      </c>
      <c r="B45" s="4">
        <f t="shared" si="1"/>
        <v>0.224951054343865</v>
      </c>
      <c r="C45" s="4">
        <f t="shared" si="0"/>
        <v>0.97437006478523525</v>
      </c>
      <c r="D45" s="23">
        <v>5.4489357312645623</v>
      </c>
      <c r="E45" s="23">
        <v>8.6542014443264179</v>
      </c>
      <c r="F45" s="4">
        <f t="shared" si="2"/>
        <v>75.783416114354822</v>
      </c>
      <c r="G45" s="4">
        <f t="shared" si="3"/>
        <v>299.28463449812989</v>
      </c>
      <c r="H45" s="23">
        <v>34.773413147001079</v>
      </c>
      <c r="I45" s="23">
        <v>12.98888693345187</v>
      </c>
      <c r="J45" s="6">
        <f t="shared" si="4"/>
        <v>8814.5711087944092</v>
      </c>
    </row>
    <row r="46" spans="1:10" x14ac:dyDescent="0.55000000000000004">
      <c r="A46" s="7">
        <v>14</v>
      </c>
      <c r="B46" s="4">
        <f t="shared" si="1"/>
        <v>0.24192189559966773</v>
      </c>
      <c r="C46" s="4">
        <f t="shared" si="0"/>
        <v>0.97029572627599647</v>
      </c>
      <c r="D46" s="23">
        <v>5.3450283596994161</v>
      </c>
      <c r="E46" s="23">
        <v>9.1425176097933303</v>
      </c>
      <c r="F46" s="4">
        <f t="shared" si="2"/>
        <v>80.740996901453315</v>
      </c>
      <c r="G46" s="4">
        <f t="shared" si="3"/>
        <v>298.50118030274177</v>
      </c>
      <c r="H46" s="23">
        <v>31.970713534874445</v>
      </c>
      <c r="I46" s="23">
        <v>16.663533761902059</v>
      </c>
      <c r="J46" s="6">
        <f t="shared" si="4"/>
        <v>10482.543272990699</v>
      </c>
    </row>
    <row r="47" spans="1:10" x14ac:dyDescent="0.55000000000000004">
      <c r="A47" s="7">
        <v>15</v>
      </c>
      <c r="B47" s="4">
        <f t="shared" si="1"/>
        <v>0.25881904510252074</v>
      </c>
      <c r="C47" s="4">
        <f t="shared" si="0"/>
        <v>0.96592582628906831</v>
      </c>
      <c r="D47" s="23">
        <v>5.1881456175107203</v>
      </c>
      <c r="E47" s="23">
        <v>9.5835226513244862</v>
      </c>
      <c r="F47" s="4">
        <f t="shared" si="2"/>
        <v>85.622635975533299</v>
      </c>
      <c r="G47" s="4">
        <f t="shared" si="3"/>
        <v>297.58227353168132</v>
      </c>
      <c r="H47" s="23">
        <v>29.099150625754827</v>
      </c>
      <c r="I47" s="23">
        <v>19.991464600649547</v>
      </c>
      <c r="J47" s="6">
        <f t="shared" si="4"/>
        <v>12148.994022973871</v>
      </c>
    </row>
    <row r="48" spans="1:10" x14ac:dyDescent="0.55000000000000004">
      <c r="A48" s="7">
        <v>16</v>
      </c>
      <c r="B48" s="4">
        <f t="shared" si="1"/>
        <v>0.27563735581699916</v>
      </c>
      <c r="C48" s="4">
        <f t="shared" si="0"/>
        <v>0.96126169593831889</v>
      </c>
      <c r="D48" s="23">
        <v>4.9833571366762577</v>
      </c>
      <c r="E48" s="23">
        <v>9.9773293828740179</v>
      </c>
      <c r="F48" s="4">
        <f t="shared" si="2"/>
        <v>90.431868186018065</v>
      </c>
      <c r="G48" s="4">
        <f t="shared" si="3"/>
        <v>296.52844124121458</v>
      </c>
      <c r="H48" s="23">
        <v>26.206923669084222</v>
      </c>
      <c r="I48" s="23">
        <v>22.991353063565725</v>
      </c>
      <c r="J48" s="6">
        <f t="shared" si="4"/>
        <v>13804.323322130662</v>
      </c>
    </row>
    <row r="49" spans="1:10" x14ac:dyDescent="0.55000000000000004">
      <c r="A49" s="7">
        <v>17</v>
      </c>
      <c r="B49" s="4">
        <f t="shared" si="1"/>
        <v>0.29237170472273677</v>
      </c>
      <c r="C49" s="4">
        <f t="shared" si="0"/>
        <v>0.95630475596303544</v>
      </c>
      <c r="D49" s="23">
        <v>4.7353782747424624</v>
      </c>
      <c r="E49" s="23">
        <v>10.324723313526988</v>
      </c>
      <c r="F49" s="4">
        <f t="shared" si="2"/>
        <v>95.171881571179554</v>
      </c>
      <c r="G49" s="4">
        <f t="shared" si="3"/>
        <v>295.34090990529614</v>
      </c>
      <c r="H49" s="23">
        <v>23.332847133002975</v>
      </c>
      <c r="I49" s="23">
        <v>25.685708844363816</v>
      </c>
      <c r="J49" s="6">
        <f t="shared" si="4"/>
        <v>15440.873728941806</v>
      </c>
    </row>
    <row r="50" spans="1:10" x14ac:dyDescent="0.55000000000000004">
      <c r="A50" s="7">
        <v>18</v>
      </c>
      <c r="B50" s="4">
        <f t="shared" si="1"/>
        <v>0.3090169943749474</v>
      </c>
      <c r="C50" s="4">
        <f t="shared" si="0"/>
        <v>0.95105651629515353</v>
      </c>
      <c r="D50" s="23">
        <v>4.448529961741464</v>
      </c>
      <c r="E50" s="23">
        <v>10.627013215332241</v>
      </c>
      <c r="F50" s="4">
        <f t="shared" si="2"/>
        <v>99.845477670291643</v>
      </c>
      <c r="G50" s="4">
        <f t="shared" si="3"/>
        <v>294.02145584908044</v>
      </c>
      <c r="H50" s="23">
        <v>20.507280699212092</v>
      </c>
      <c r="I50" s="23">
        <v>28.099074553496163</v>
      </c>
      <c r="J50" s="6">
        <f t="shared" si="4"/>
        <v>17052.721976192624</v>
      </c>
    </row>
    <row r="51" spans="1:10" x14ac:dyDescent="0.55000000000000004">
      <c r="A51" s="7">
        <v>19</v>
      </c>
      <c r="B51" s="4">
        <f t="shared" si="1"/>
        <v>0.3255681544571567</v>
      </c>
      <c r="C51" s="4">
        <f t="shared" si="0"/>
        <v>0.94551857559931685</v>
      </c>
      <c r="D51" s="23">
        <v>4.1267237621318245</v>
      </c>
      <c r="E51" s="23">
        <v>10.885899924108571</v>
      </c>
      <c r="F51" s="4">
        <f t="shared" si="2"/>
        <v>104.45505704839212</v>
      </c>
      <c r="G51" s="4">
        <f t="shared" si="3"/>
        <v>292.57227390730594</v>
      </c>
      <c r="H51" s="23">
        <v>17.753211175517393</v>
      </c>
      <c r="I51" s="23">
        <v>30.256651504481113</v>
      </c>
      <c r="J51" s="6">
        <f t="shared" si="4"/>
        <v>18635.443316562665</v>
      </c>
    </row>
    <row r="52" spans="1:10" x14ac:dyDescent="0.55000000000000004">
      <c r="A52" s="7">
        <v>20</v>
      </c>
      <c r="B52" s="4">
        <f t="shared" si="1"/>
        <v>0.34202014332566871</v>
      </c>
      <c r="C52" s="4">
        <f t="shared" si="0"/>
        <v>0.93969262078590843</v>
      </c>
      <c r="D52" s="23">
        <v>3.7734654242291654</v>
      </c>
      <c r="E52" s="23">
        <v>11.103364542799525</v>
      </c>
      <c r="F52" s="4">
        <f t="shared" si="2"/>
        <v>109.00262330597816</v>
      </c>
      <c r="G52" s="4">
        <f t="shared" si="3"/>
        <v>290.9958654771736</v>
      </c>
      <c r="H52" s="23">
        <v>15.087367349119789</v>
      </c>
      <c r="I52" s="23">
        <v>32.183302318617535</v>
      </c>
      <c r="J52" s="6">
        <f t="shared" si="4"/>
        <v>20185.872761124865</v>
      </c>
    </row>
    <row r="53" spans="1:10" x14ac:dyDescent="0.55000000000000004">
      <c r="A53" s="7">
        <v>21</v>
      </c>
      <c r="B53" s="4">
        <f t="shared" si="1"/>
        <v>0.35836794954530027</v>
      </c>
      <c r="C53" s="4">
        <f t="shared" si="0"/>
        <v>0.93358042649720174</v>
      </c>
      <c r="D53" s="23">
        <v>3.3918712252955885</v>
      </c>
      <c r="E53" s="23">
        <v>11.28157561022374</v>
      </c>
      <c r="F53" s="4">
        <f t="shared" si="2"/>
        <v>113.48979988166478</v>
      </c>
      <c r="G53" s="4">
        <f t="shared" si="3"/>
        <v>289.29494552861036</v>
      </c>
      <c r="H53" s="23">
        <v>12.521288947112115</v>
      </c>
      <c r="I53" s="23">
        <v>33.902866661299853</v>
      </c>
      <c r="J53" s="6">
        <f t="shared" si="4"/>
        <v>21701.878931591044</v>
      </c>
    </row>
    <row r="54" spans="1:10" x14ac:dyDescent="0.55000000000000004">
      <c r="A54" s="7">
        <v>22</v>
      </c>
      <c r="B54" s="4">
        <f t="shared" si="1"/>
        <v>0.37460659341591201</v>
      </c>
      <c r="C54" s="4">
        <f t="shared" si="0"/>
        <v>0.92718385456678742</v>
      </c>
      <c r="D54" s="23">
        <v>2.9846925334102608</v>
      </c>
      <c r="E54" s="23">
        <v>11.422813803419771</v>
      </c>
      <c r="F54" s="4">
        <f t="shared" si="2"/>
        <v>117.91785506878831</v>
      </c>
      <c r="G54" s="4">
        <f t="shared" si="3"/>
        <v>287.47236714016589</v>
      </c>
      <c r="H54" s="23">
        <v>10.062302867328613</v>
      </c>
      <c r="I54" s="23">
        <v>35.437725688553293</v>
      </c>
      <c r="J54" s="6">
        <f t="shared" si="4"/>
        <v>23182.159609080365</v>
      </c>
    </row>
    <row r="55" spans="1:10" x14ac:dyDescent="0.55000000000000004">
      <c r="A55" s="7">
        <v>23</v>
      </c>
      <c r="B55" s="4">
        <f t="shared" si="1"/>
        <v>0.39073112848927377</v>
      </c>
      <c r="C55" s="4">
        <f t="shared" si="0"/>
        <v>0.92050485345244037</v>
      </c>
      <c r="D55" s="23">
        <v>2.5543450595490782</v>
      </c>
      <c r="E55" s="23">
        <v>11.529412213045021</v>
      </c>
      <c r="F55" s="4">
        <f t="shared" si="2"/>
        <v>122.2877317192452</v>
      </c>
      <c r="G55" s="4">
        <f t="shared" si="3"/>
        <v>285.53106160005211</v>
      </c>
      <c r="H55" s="23">
        <v>7.7143835112406638</v>
      </c>
      <c r="I55" s="23">
        <v>36.808556313410975</v>
      </c>
      <c r="J55" s="6">
        <f t="shared" si="4"/>
        <v>24626.063201118694</v>
      </c>
    </row>
    <row r="56" spans="1:10" x14ac:dyDescent="0.55000000000000004">
      <c r="A56" s="7">
        <v>24</v>
      </c>
      <c r="B56" s="4">
        <f t="shared" si="1"/>
        <v>0.40673664307580021</v>
      </c>
      <c r="C56" s="4">
        <f t="shared" si="0"/>
        <v>0.91354545764260087</v>
      </c>
      <c r="D56" s="23">
        <v>2.1029401930815936</v>
      </c>
      <c r="E56" s="23">
        <v>11.603710032417851</v>
      </c>
      <c r="F56" s="4">
        <f t="shared" si="2"/>
        <v>126.60007902763587</v>
      </c>
      <c r="G56" s="4">
        <f t="shared" si="3"/>
        <v>283.47399191296904</v>
      </c>
      <c r="H56" s="23">
        <v>5.4788903827091842</v>
      </c>
      <c r="I56" s="23">
        <v>38.034224902713696</v>
      </c>
      <c r="J56" s="6">
        <f t="shared" si="4"/>
        <v>26033.437035893476</v>
      </c>
    </row>
    <row r="57" spans="1:10" x14ac:dyDescent="0.55000000000000004">
      <c r="A57" s="7">
        <v>25</v>
      </c>
      <c r="B57" s="4">
        <f t="shared" si="1"/>
        <v>0.42261826174069944</v>
      </c>
      <c r="C57" s="4">
        <f t="shared" si="0"/>
        <v>0.90630778703664994</v>
      </c>
      <c r="D57" s="23">
        <v>1.6323165743508454</v>
      </c>
      <c r="E57" s="23">
        <v>11.648017518726562</v>
      </c>
      <c r="F57" s="4">
        <f t="shared" si="2"/>
        <v>130.85528454924341</v>
      </c>
      <c r="G57" s="4">
        <f t="shared" si="3"/>
        <v>281.30411757129457</v>
      </c>
      <c r="H57" s="23">
        <v>3.355186564453402</v>
      </c>
      <c r="I57" s="23">
        <v>39.131779330032387</v>
      </c>
      <c r="J57" s="6">
        <f t="shared" si="4"/>
        <v>27404.501310566608</v>
      </c>
    </row>
    <row r="58" spans="1:10" x14ac:dyDescent="0.55000000000000004">
      <c r="A58" s="7">
        <v>26</v>
      </c>
      <c r="B58" s="4">
        <f t="shared" si="1"/>
        <v>0.4383711467890774</v>
      </c>
      <c r="C58" s="4">
        <f t="shared" si="0"/>
        <v>0.89879404629916704</v>
      </c>
      <c r="D58" s="23">
        <v>1.1440706600467649</v>
      </c>
      <c r="E58" s="23">
        <v>11.664590232898476</v>
      </c>
      <c r="F58" s="4">
        <f t="shared" si="2"/>
        <v>135.05350520742144</v>
      </c>
      <c r="G58" s="4">
        <f t="shared" si="3"/>
        <v>279.02436859718989</v>
      </c>
      <c r="H58" s="23">
        <v>1.3411477343700509</v>
      </c>
      <c r="I58" s="23">
        <v>40.116507175475164</v>
      </c>
      <c r="J58" s="6">
        <f t="shared" si="4"/>
        <v>28739.746349420995</v>
      </c>
    </row>
    <row r="59" spans="1:10" x14ac:dyDescent="0.55000000000000004">
      <c r="A59" s="7">
        <v>27</v>
      </c>
      <c r="B59" s="4">
        <f t="shared" si="1"/>
        <v>0.45399049973954675</v>
      </c>
      <c r="C59" s="4">
        <f t="shared" si="0"/>
        <v>0.8910065241883679</v>
      </c>
      <c r="D59" s="23">
        <v>0.63958549654653041</v>
      </c>
      <c r="E59" s="23">
        <v>11.655610780249418</v>
      </c>
      <c r="F59" s="4">
        <f t="shared" si="2"/>
        <v>139.19469650543039</v>
      </c>
      <c r="G59" s="4">
        <f t="shared" si="3"/>
        <v>276.63762707780222</v>
      </c>
      <c r="H59" s="23">
        <v>-0.56642565866148464</v>
      </c>
      <c r="I59" s="23">
        <v>41.002035643182467</v>
      </c>
      <c r="J59" s="6">
        <f t="shared" si="4"/>
        <v>30039.850290695631</v>
      </c>
    </row>
    <row r="60" spans="1:10" x14ac:dyDescent="0.55000000000000004">
      <c r="A60" s="7">
        <v>28</v>
      </c>
      <c r="B60" s="4">
        <f t="shared" si="1"/>
        <v>0.46947156278589081</v>
      </c>
      <c r="C60" s="4">
        <f t="shared" si="0"/>
        <v>0.88294759285892699</v>
      </c>
      <c r="D60" s="23">
        <v>0.12005725544695167</v>
      </c>
      <c r="E60" s="23">
        <v>11.623176515147705</v>
      </c>
      <c r="F60" s="4">
        <f t="shared" si="2"/>
        <v>143.27863949681321</v>
      </c>
      <c r="G60" s="4">
        <f t="shared" si="3"/>
        <v>274.14671465685922</v>
      </c>
      <c r="H60" s="23">
        <v>-2.3714795303141663</v>
      </c>
      <c r="I60" s="23">
        <v>41.80045523348582</v>
      </c>
      <c r="J60" s="6">
        <f t="shared" si="4"/>
        <v>31305.614198345582</v>
      </c>
    </row>
    <row r="61" spans="1:10" x14ac:dyDescent="0.55000000000000004">
      <c r="A61" s="7">
        <v>29</v>
      </c>
      <c r="B61" s="4">
        <f t="shared" si="1"/>
        <v>0.48480962024633706</v>
      </c>
      <c r="C61" s="4">
        <f t="shared" si="0"/>
        <v>0.87461970713939574</v>
      </c>
      <c r="D61" s="23">
        <v>-0.41348067255106002</v>
      </c>
      <c r="E61" s="23">
        <v>11.569291912878811</v>
      </c>
      <c r="F61" s="4">
        <f t="shared" si="2"/>
        <v>147.3049653103385</v>
      </c>
      <c r="G61" s="4">
        <f t="shared" si="3"/>
        <v>271.55438468590842</v>
      </c>
      <c r="H61" s="23">
        <v>-4.0784474342637598</v>
      </c>
      <c r="I61" s="23">
        <v>42.522454368495502</v>
      </c>
      <c r="J61" s="6">
        <f t="shared" si="4"/>
        <v>32537.911723427853</v>
      </c>
    </row>
    <row r="62" spans="1:10" x14ac:dyDescent="0.55000000000000004">
      <c r="A62" s="7">
        <v>30</v>
      </c>
      <c r="B62" s="4">
        <f t="shared" si="1"/>
        <v>0.49999999999999994</v>
      </c>
      <c r="C62" s="4">
        <f t="shared" si="0"/>
        <v>0.86602540378443871</v>
      </c>
      <c r="D62" s="23">
        <v>-0.96013606287186803</v>
      </c>
      <c r="E62" s="23">
        <v>11.49586453524239</v>
      </c>
      <c r="F62" s="4">
        <f t="shared" si="2"/>
        <v>151.27317719191387</v>
      </c>
      <c r="G62" s="4">
        <f t="shared" si="3"/>
        <v>268.86331796179934</v>
      </c>
      <c r="H62" s="23">
        <v>-5.692049866063873</v>
      </c>
      <c r="I62" s="23">
        <v>43.177456159774138</v>
      </c>
      <c r="J62" s="6">
        <f t="shared" si="4"/>
        <v>33737.65070468327</v>
      </c>
    </row>
    <row r="63" spans="1:10" x14ac:dyDescent="0.55000000000000004">
      <c r="A63" s="7">
        <v>31</v>
      </c>
      <c r="B63" s="4">
        <f t="shared" si="1"/>
        <v>0.51503807491005416</v>
      </c>
      <c r="C63" s="4">
        <f t="shared" si="0"/>
        <v>0.85716730070211233</v>
      </c>
      <c r="D63" s="23">
        <v>-1.519138649529566</v>
      </c>
      <c r="E63" s="23">
        <v>11.404703715407848</v>
      </c>
      <c r="F63" s="4">
        <f t="shared" si="2"/>
        <v>155.18267013521779</v>
      </c>
      <c r="G63" s="4">
        <f t="shared" si="3"/>
        <v>266.07612117600382</v>
      </c>
      <c r="H63" s="23">
        <v>-7.2171408918889579</v>
      </c>
      <c r="I63" s="23">
        <v>43.773751506983707</v>
      </c>
      <c r="J63" s="6">
        <f t="shared" si="4"/>
        <v>34905.74442271435</v>
      </c>
    </row>
    <row r="64" spans="1:10" x14ac:dyDescent="0.55000000000000004">
      <c r="A64" s="7">
        <v>32</v>
      </c>
      <c r="B64" s="4">
        <f t="shared" si="1"/>
        <v>0.5299192642332049</v>
      </c>
      <c r="C64" s="4">
        <f t="shared" si="0"/>
        <v>0.84804809615642596</v>
      </c>
      <c r="D64" s="23">
        <v>-2.0898231854770088</v>
      </c>
      <c r="E64" s="23">
        <v>11.297521259444068</v>
      </c>
      <c r="F64" s="4">
        <f t="shared" si="2"/>
        <v>159.03274824027162</v>
      </c>
      <c r="G64" s="4">
        <f t="shared" si="3"/>
        <v>263.19532737326318</v>
      </c>
      <c r="H64" s="23">
        <v>-8.6585928955140794</v>
      </c>
      <c r="I64" s="23">
        <v>44.318624916171729</v>
      </c>
      <c r="J64" s="6">
        <f t="shared" si="4"/>
        <v>36043.090558836491</v>
      </c>
    </row>
    <row r="65" spans="1:10" x14ac:dyDescent="0.55000000000000004">
      <c r="A65" s="7">
        <v>33</v>
      </c>
      <c r="B65" s="4">
        <f t="shared" si="1"/>
        <v>0.54463903501502708</v>
      </c>
      <c r="C65" s="4">
        <f t="shared" si="0"/>
        <v>0.83867056794542405</v>
      </c>
      <c r="D65" s="23">
        <v>-2.6716145939420599</v>
      </c>
      <c r="E65" s="23">
        <v>11.175933607009739</v>
      </c>
      <c r="F65" s="4">
        <f t="shared" si="2"/>
        <v>162.82263997672214</v>
      </c>
      <c r="G65" s="4">
        <f t="shared" si="3"/>
        <v>260.22339786212086</v>
      </c>
      <c r="H65" s="23">
        <v>-10.021211689939081</v>
      </c>
      <c r="I65" s="23">
        <v>44.818470999508008</v>
      </c>
      <c r="J65" s="6">
        <f t="shared" si="4"/>
        <v>37150.556230062335</v>
      </c>
    </row>
    <row r="66" spans="1:10" x14ac:dyDescent="0.55000000000000004">
      <c r="A66" s="7">
        <v>34</v>
      </c>
      <c r="B66" s="4">
        <f t="shared" si="1"/>
        <v>0.5591929034707469</v>
      </c>
      <c r="C66" s="4">
        <f t="shared" si="0"/>
        <v>0.82903757255504162</v>
      </c>
      <c r="D66" s="23">
        <v>-3.2640150170849935</v>
      </c>
      <c r="E66" s="23">
        <v>11.041465013942016</v>
      </c>
      <c r="F66" s="4">
        <f t="shared" si="2"/>
        <v>166.55151154537373</v>
      </c>
      <c r="G66" s="4">
        <f t="shared" si="3"/>
        <v>257.16272514015611</v>
      </c>
      <c r="H66" s="23">
        <v>-11.30967556974681</v>
      </c>
      <c r="I66" s="23">
        <v>45.278900713627138</v>
      </c>
      <c r="J66" s="6">
        <f t="shared" si="4"/>
        <v>38228.967761081381</v>
      </c>
    </row>
    <row r="67" spans="1:10" x14ac:dyDescent="0.55000000000000004">
      <c r="A67" s="7">
        <v>35</v>
      </c>
      <c r="B67" s="4">
        <f t="shared" si="1"/>
        <v>0.57357643635104605</v>
      </c>
      <c r="C67" s="4">
        <f t="shared" si="0"/>
        <v>0.8191520442889918</v>
      </c>
      <c r="D67" s="23">
        <v>-3.8665925654929154</v>
      </c>
      <c r="E67" s="23">
        <v>10.895551417714273</v>
      </c>
      <c r="F67" s="4">
        <f t="shared" si="2"/>
        <v>170.21847853432939</v>
      </c>
      <c r="G67" s="4">
        <f t="shared" si="3"/>
        <v>254.01563649496671</v>
      </c>
      <c r="H67" s="23">
        <v>-12.528493051714847</v>
      </c>
      <c r="I67" s="23">
        <v>45.704837132894113</v>
      </c>
      <c r="J67" s="6">
        <f t="shared" si="4"/>
        <v>39279.104106486753</v>
      </c>
    </row>
    <row r="68" spans="1:10" x14ac:dyDescent="0.55000000000000004">
      <c r="A68" s="7">
        <v>36</v>
      </c>
      <c r="B68" s="4">
        <f t="shared" si="1"/>
        <v>0.58778525229247314</v>
      </c>
      <c r="C68" s="4">
        <f t="shared" si="0"/>
        <v>0.80901699437494745</v>
      </c>
      <c r="D68" s="23">
        <v>-4.4789715781707713</v>
      </c>
      <c r="E68" s="23">
        <v>10.739544726012141</v>
      </c>
      <c r="F68" s="4">
        <f t="shared" si="2"/>
        <v>173.82261605995825</v>
      </c>
      <c r="G68" s="4">
        <f t="shared" si="3"/>
        <v>250.78439802123128</v>
      </c>
      <c r="H68" s="23">
        <v>-13.681975055833153</v>
      </c>
      <c r="I68" s="23">
        <v>46.100601032988159</v>
      </c>
      <c r="J68" s="6">
        <f t="shared" si="4"/>
        <v>40301.693051113973</v>
      </c>
    </row>
    <row r="69" spans="1:10" x14ac:dyDescent="0.55000000000000004">
      <c r="A69" s="7">
        <v>37</v>
      </c>
      <c r="B69" s="4">
        <f t="shared" si="1"/>
        <v>0.60181502315204827</v>
      </c>
      <c r="C69" s="4">
        <f t="shared" si="0"/>
        <v>0.79863551004729283</v>
      </c>
      <c r="D69" s="23">
        <v>-5.1008242142385711</v>
      </c>
      <c r="E69" s="23">
        <v>10.574717331997135</v>
      </c>
      <c r="F69" s="4">
        <f t="shared" si="2"/>
        <v>177.36296757135628</v>
      </c>
      <c r="G69" s="4">
        <f t="shared" si="3"/>
        <v>247.47121885750246</v>
      </c>
      <c r="H69" s="23">
        <v>-14.77421812343751</v>
      </c>
      <c r="I69" s="23">
        <v>46.469986853158694</v>
      </c>
      <c r="J69" s="6">
        <f t="shared" si="4"/>
        <v>41297.409495400469</v>
      </c>
    </row>
    <row r="70" spans="1:10" x14ac:dyDescent="0.55000000000000004">
      <c r="A70" s="7">
        <v>38</v>
      </c>
      <c r="B70" s="4">
        <f t="shared" si="1"/>
        <v>0.61566147532565829</v>
      </c>
      <c r="C70" s="4">
        <f t="shared" si="0"/>
        <v>0.7880107536067219</v>
      </c>
      <c r="D70" s="23">
        <v>-5.731863212011703</v>
      </c>
      <c r="E70" s="23">
        <v>10.402266709926351</v>
      </c>
      <c r="F70" s="4">
        <f t="shared" si="2"/>
        <v>180.83855248250467</v>
      </c>
      <c r="G70" s="4">
        <f t="shared" si="3"/>
        <v>244.0782554964853</v>
      </c>
      <c r="H70" s="23">
        <v>-15.809095968326325</v>
      </c>
      <c r="I70" s="23">
        <v>46.816329768082163</v>
      </c>
      <c r="J70" s="6">
        <f t="shared" si="4"/>
        <v>42266.875279841108</v>
      </c>
    </row>
    <row r="71" spans="1:10" x14ac:dyDescent="0.55000000000000004">
      <c r="A71" s="7">
        <v>39</v>
      </c>
      <c r="B71" s="4">
        <f t="shared" si="1"/>
        <v>0.62932039104983739</v>
      </c>
      <c r="C71" s="4">
        <f t="shared" si="0"/>
        <v>0.7771459614569709</v>
      </c>
      <c r="D71" s="23">
        <v>-6.3718356668417897</v>
      </c>
      <c r="E71" s="23">
        <v>10.223319984101522</v>
      </c>
      <c r="F71" s="4">
        <f t="shared" si="2"/>
        <v>184.24837278062728</v>
      </c>
      <c r="G71" s="4">
        <f t="shared" si="3"/>
        <v>240.6076160618596</v>
      </c>
      <c r="H71" s="23">
        <v>-16.790257228517095</v>
      </c>
      <c r="I71" s="23">
        <v>47.14256467366549</v>
      </c>
      <c r="J71" s="6">
        <f t="shared" si="4"/>
        <v>43210.66012213847</v>
      </c>
    </row>
    <row r="72" spans="1:10" x14ac:dyDescent="0.55000000000000004">
      <c r="A72" s="7">
        <v>40</v>
      </c>
      <c r="B72" s="4">
        <f t="shared" si="1"/>
        <v>0.64278760968653925</v>
      </c>
      <c r="C72" s="4">
        <f t="shared" si="0"/>
        <v>0.76604444311897801</v>
      </c>
      <c r="D72" s="23">
        <v>-7.0205176949166344</v>
      </c>
      <c r="E72" s="23">
        <v>10.038938394694668</v>
      </c>
      <c r="F72" s="4">
        <f t="shared" si="2"/>
        <v>187.59141874343268</v>
      </c>
      <c r="G72" s="4">
        <f t="shared" si="3"/>
        <v>237.06136447528374</v>
      </c>
      <c r="H72" s="23">
        <v>-17.721127749311567</v>
      </c>
      <c r="I72" s="23">
        <v>47.451277905381509</v>
      </c>
      <c r="J72" s="6">
        <f t="shared" si="4"/>
        <v>44129.28333676562</v>
      </c>
    </row>
    <row r="73" spans="1:10" x14ac:dyDescent="0.55000000000000004">
      <c r="A73" s="7">
        <v>41</v>
      </c>
      <c r="B73" s="4">
        <f t="shared" si="1"/>
        <v>0.65605902899050728</v>
      </c>
      <c r="C73" s="4">
        <f t="shared" si="0"/>
        <v>0.75470958022277201</v>
      </c>
      <c r="D73" s="23">
        <v>-7.6777098654612104</v>
      </c>
      <c r="E73" s="23">
        <v>9.8501216075847822</v>
      </c>
      <c r="F73" s="4">
        <f t="shared" si="2"/>
        <v>190.86667388268108</v>
      </c>
      <c r="G73" s="4">
        <f t="shared" si="3"/>
        <v>233.44152446080514</v>
      </c>
      <c r="H73" s="23">
        <v>-18.604916100185608</v>
      </c>
      <c r="I73" s="23">
        <v>47.744752484234851</v>
      </c>
      <c r="J73" s="6">
        <f t="shared" si="4"/>
        <v>45023.216083306419</v>
      </c>
    </row>
    <row r="74" spans="1:10" x14ac:dyDescent="0.55000000000000004">
      <c r="A74" s="7">
        <v>42</v>
      </c>
      <c r="B74" s="4">
        <f t="shared" si="1"/>
        <v>0.66913060635885824</v>
      </c>
      <c r="C74" s="4">
        <f t="shared" si="0"/>
        <v>0.74314482547739424</v>
      </c>
      <c r="D74" s="23">
        <v>-8.3432332980396211</v>
      </c>
      <c r="E74" s="23">
        <v>9.6578118333722358</v>
      </c>
      <c r="F74" s="4">
        <f t="shared" si="2"/>
        <v>194.07311921726333</v>
      </c>
      <c r="G74" s="4">
        <f t="shared" si="3"/>
        <v>229.75008335193621</v>
      </c>
      <c r="H74" s="23">
        <v>-19.44462132454645</v>
      </c>
      <c r="I74" s="23">
        <v>48.02500763932445</v>
      </c>
      <c r="J74" s="6">
        <f t="shared" si="4"/>
        <v>45892.88395060903</v>
      </c>
    </row>
    <row r="75" spans="1:10" x14ac:dyDescent="0.55000000000000004">
      <c r="A75" s="7">
        <v>43</v>
      </c>
      <c r="B75" s="4">
        <f t="shared" si="1"/>
        <v>0.68199836006249848</v>
      </c>
      <c r="C75" s="4">
        <f t="shared" si="0"/>
        <v>0.73135370161917046</v>
      </c>
      <c r="D75" s="23">
        <v>-9.0169263347141992</v>
      </c>
      <c r="E75" s="23">
        <v>9.4628977343896281</v>
      </c>
      <c r="F75" s="4">
        <f t="shared" si="2"/>
        <v>197.20973696592196</v>
      </c>
      <c r="G75" s="4">
        <f t="shared" si="3"/>
        <v>225.98899568031092</v>
      </c>
      <c r="H75" s="23">
        <v>-20.243042156388476</v>
      </c>
      <c r="I75" s="23">
        <v>48.293833297596578</v>
      </c>
      <c r="J75" s="6">
        <f t="shared" si="4"/>
        <v>46738.66973148995</v>
      </c>
    </row>
    <row r="76" spans="1:10" x14ac:dyDescent="0.55000000000000004">
      <c r="A76" s="7">
        <v>44</v>
      </c>
      <c r="B76" s="4">
        <f t="shared" si="1"/>
        <v>0.69465837045899725</v>
      </c>
      <c r="C76" s="4">
        <f t="shared" si="0"/>
        <v>0.71933980033865119</v>
      </c>
      <c r="D76" s="23">
        <v>-9.6986417085975347</v>
      </c>
      <c r="E76" s="23">
        <v>9.266218108745889</v>
      </c>
      <c r="F76" s="4">
        <f t="shared" si="2"/>
        <v>200.27551373796794</v>
      </c>
      <c r="G76" s="4">
        <f t="shared" si="3"/>
        <v>222.16018653505481</v>
      </c>
      <c r="H76" s="23">
        <v>-21.002787123044811</v>
      </c>
      <c r="I76" s="23">
        <v>48.552820167786038</v>
      </c>
      <c r="J76" s="6">
        <f t="shared" si="4"/>
        <v>47560.916279993588</v>
      </c>
    </row>
    <row r="77" spans="1:10" x14ac:dyDescent="0.55000000000000004">
      <c r="A77" s="7">
        <v>45</v>
      </c>
      <c r="B77" s="4">
        <f t="shared" si="1"/>
        <v>0.70710678118654746</v>
      </c>
      <c r="C77" s="4">
        <f t="shared" si="0"/>
        <v>0.70710678118654757</v>
      </c>
      <c r="D77" s="23">
        <v>-10.38824414083517</v>
      </c>
      <c r="E77" s="23">
        <v>9.0685653479816892</v>
      </c>
      <c r="F77" s="4">
        <f t="shared" si="2"/>
        <v>203.26944328984527</v>
      </c>
      <c r="G77" s="4">
        <f t="shared" si="3"/>
        <v>218.26555468954538</v>
      </c>
      <c r="H77" s="23">
        <v>-21.726285098351489</v>
      </c>
      <c r="I77" s="23">
        <v>48.803385981315792</v>
      </c>
      <c r="J77" s="6">
        <f t="shared" si="4"/>
        <v>48359.929372146689</v>
      </c>
    </row>
    <row r="78" spans="1:10" x14ac:dyDescent="0.55000000000000004">
      <c r="A78" s="7">
        <v>46</v>
      </c>
      <c r="B78" s="4">
        <f t="shared" si="1"/>
        <v>0.71933980033865108</v>
      </c>
      <c r="C78" s="4">
        <f t="shared" si="0"/>
        <v>0.69465837045899725</v>
      </c>
      <c r="D78" s="23">
        <v>-11.085608307343165</v>
      </c>
      <c r="E78" s="23">
        <v>8.8706886703879348</v>
      </c>
      <c r="F78" s="4">
        <f t="shared" si="2"/>
        <v>206.19052890611238</v>
      </c>
      <c r="G78" s="4">
        <f t="shared" si="3"/>
        <v>214.30697549771619</v>
      </c>
      <c r="H78" s="23">
        <v>-22.415795983670883</v>
      </c>
      <c r="I78" s="23">
        <v>49.046798390951842</v>
      </c>
      <c r="J78" s="6">
        <f t="shared" si="4"/>
        <v>49135.980513467832</v>
      </c>
    </row>
    <row r="79" spans="1:10" x14ac:dyDescent="0.55000000000000004">
      <c r="A79" s="7">
        <v>47</v>
      </c>
      <c r="B79" s="4">
        <f t="shared" si="1"/>
        <v>0.73135370161917046</v>
      </c>
      <c r="C79" s="4">
        <f t="shared" si="0"/>
        <v>0.68199836006249848</v>
      </c>
      <c r="D79" s="23">
        <v>-11.790617124780923</v>
      </c>
      <c r="E79" s="23">
        <v>8.6732971359177498</v>
      </c>
      <c r="F79" s="4">
        <f t="shared" si="2"/>
        <v>209.0377854552533</v>
      </c>
      <c r="G79" s="4">
        <f t="shared" si="3"/>
        <v>210.286303565937</v>
      </c>
      <c r="H79" s="23">
        <v>-23.073421281932962</v>
      </c>
      <c r="I79" s="23">
        <v>49.284194969995717</v>
      </c>
      <c r="J79" s="6">
        <f t="shared" si="4"/>
        <v>49889.309653591277</v>
      </c>
    </row>
    <row r="80" spans="1:10" x14ac:dyDescent="0.55000000000000004">
      <c r="A80" s="7">
        <v>48</v>
      </c>
      <c r="B80" s="4">
        <f t="shared" si="1"/>
        <v>0.74314482547739424</v>
      </c>
      <c r="C80" s="4">
        <f t="shared" si="0"/>
        <v>0.66913060635885824</v>
      </c>
      <c r="D80" s="23">
        <v>-12.503160312367555</v>
      </c>
      <c r="E80" s="23">
        <v>8.4770624512878072</v>
      </c>
      <c r="F80" s="4">
        <f t="shared" si="2"/>
        <v>211.81024116360672</v>
      </c>
      <c r="G80" s="4">
        <f t="shared" si="3"/>
        <v>206.20537520917046</v>
      </c>
      <c r="H80" s="23">
        <v>-23.701114397455449</v>
      </c>
      <c r="I80" s="23">
        <v>49.516600701632136</v>
      </c>
      <c r="J80" s="6">
        <f t="shared" si="4"/>
        <v>50620.127781363582</v>
      </c>
    </row>
    <row r="81" spans="1:10" x14ac:dyDescent="0.55000000000000004">
      <c r="A81" s="7">
        <v>49</v>
      </c>
      <c r="B81" s="4">
        <f t="shared" si="1"/>
        <v>0.75470958022277201</v>
      </c>
      <c r="C81" s="4">
        <f t="shared" si="0"/>
        <v>0.65605902899050728</v>
      </c>
      <c r="D81" s="23">
        <v>-13.223133192357892</v>
      </c>
      <c r="E81" s="23">
        <v>8.2826215756101078</v>
      </c>
      <c r="F81" s="4">
        <f t="shared" si="2"/>
        <v>214.50693914449411</v>
      </c>
      <c r="G81" s="4">
        <f t="shared" si="3"/>
        <v>202.06601070185286</v>
      </c>
      <c r="H81" s="23">
        <v>-24.300690546068761</v>
      </c>
      <c r="I81" s="23">
        <v>49.744943300099273</v>
      </c>
      <c r="J81" s="6">
        <f t="shared" si="4"/>
        <v>51328.619383563484</v>
      </c>
    </row>
    <row r="82" spans="1:10" x14ac:dyDescent="0.55000000000000004">
      <c r="A82" s="7">
        <v>50</v>
      </c>
      <c r="B82" s="4">
        <f t="shared" si="1"/>
        <v>0.76604444311897801</v>
      </c>
      <c r="C82" s="4">
        <f t="shared" si="0"/>
        <v>0.64278760968653936</v>
      </c>
      <c r="D82" s="23">
        <v>-13.95043569738678</v>
      </c>
      <c r="E82" s="23">
        <v>8.0905791379497103</v>
      </c>
      <c r="F82" s="4">
        <f t="shared" si="2"/>
        <v>217.12693871423838</v>
      </c>
      <c r="G82" s="4">
        <f t="shared" si="3"/>
        <v>197.8700163350029</v>
      </c>
      <c r="H82" s="23">
        <v>-24.873836199404806</v>
      </c>
      <c r="I82" s="23">
        <v>49.970066662623147</v>
      </c>
      <c r="J82" s="6">
        <f t="shared" si="4"/>
        <v>52014.944757691213</v>
      </c>
    </row>
    <row r="83" spans="1:10" x14ac:dyDescent="0.55000000000000004">
      <c r="A83" s="7">
        <v>51</v>
      </c>
      <c r="B83" s="4">
        <f t="shared" si="1"/>
        <v>0.7771459614569709</v>
      </c>
      <c r="C83" s="4">
        <f t="shared" si="0"/>
        <v>0.6293203910498375</v>
      </c>
      <c r="D83" s="23">
        <v>-14.684971557566783</v>
      </c>
      <c r="E83" s="23">
        <v>7.9015096787499388</v>
      </c>
      <c r="F83" s="4">
        <f t="shared" si="2"/>
        <v>219.66931652208902</v>
      </c>
      <c r="G83" s="4">
        <f t="shared" si="3"/>
        <v>193.61918629160866</v>
      </c>
      <c r="H83" s="23">
        <v>-25.422118016822239</v>
      </c>
      <c r="I83" s="23">
        <v>50.19274271336058</v>
      </c>
      <c r="J83" s="6">
        <f t="shared" si="4"/>
        <v>52679.242174633422</v>
      </c>
    </row>
    <row r="84" spans="1:10" x14ac:dyDescent="0.55000000000000004">
      <c r="A84" s="7">
        <v>52</v>
      </c>
      <c r="B84" s="4">
        <f t="shared" si="1"/>
        <v>0.78801075360672201</v>
      </c>
      <c r="C84" s="4">
        <f t="shared" si="0"/>
        <v>0.61566147532565829</v>
      </c>
      <c r="D84" s="23">
        <v>-15.426647644280266</v>
      </c>
      <c r="E84" s="23">
        <v>7.7159597272387117</v>
      </c>
      <c r="F84" s="4">
        <f t="shared" si="2"/>
        <v>222.13316751701609</v>
      </c>
      <c r="G84" s="4">
        <f t="shared" si="3"/>
        <v>189.31530435251915</v>
      </c>
      <c r="H84" s="23">
        <v>-25.946991240480472</v>
      </c>
      <c r="I84" s="23">
        <v>50.413681867606797</v>
      </c>
      <c r="J84" s="6">
        <f t="shared" si="4"/>
        <v>53321.62989087592</v>
      </c>
    </row>
    <row r="85" spans="1:10" x14ac:dyDescent="0.55000000000000004">
      <c r="A85" s="7">
        <v>53</v>
      </c>
      <c r="B85" s="4">
        <f t="shared" si="1"/>
        <v>0.79863551004729283</v>
      </c>
      <c r="C85" s="4">
        <f t="shared" si="0"/>
        <v>0.60181502315204838</v>
      </c>
      <c r="D85" s="23">
        <v>-16.17537345112224</v>
      </c>
      <c r="E85" s="23">
        <v>7.53444972683846</v>
      </c>
      <c r="F85" s="4">
        <f t="shared" si="2"/>
        <v>224.51760577082294</v>
      </c>
      <c r="G85" s="4">
        <f t="shared" si="3"/>
        <v>184.96014544497544</v>
      </c>
      <c r="H85" s="23">
        <v>-26.449807545232044</v>
      </c>
      <c r="I85" s="23">
        <v>50.633542315866528</v>
      </c>
      <c r="J85" s="6">
        <f t="shared" si="4"/>
        <v>53942.208012654242</v>
      </c>
    </row>
    <row r="86" spans="1:10" x14ac:dyDescent="0.55000000000000004">
      <c r="A86" s="7">
        <v>54</v>
      </c>
      <c r="B86" s="4">
        <f t="shared" si="1"/>
        <v>0.80901699437494745</v>
      </c>
      <c r="C86" s="4">
        <f t="shared" si="0"/>
        <v>0.58778525229247314</v>
      </c>
      <c r="D86" s="23">
        <v>-16.931060695506218</v>
      </c>
      <c r="E86" s="23">
        <v>7.3574758203254902</v>
      </c>
      <c r="F86" s="4">
        <f t="shared" si="2"/>
        <v>226.82176517397158</v>
      </c>
      <c r="G86" s="4">
        <f t="shared" si="3"/>
        <v>180.55547704564188</v>
      </c>
      <c r="H86" s="23">
        <v>-26.931822346610097</v>
      </c>
      <c r="I86" s="23">
        <v>50.852938302667191</v>
      </c>
      <c r="J86" s="6">
        <f t="shared" si="4"/>
        <v>54541.060216270016</v>
      </c>
    </row>
    <row r="87" spans="1:10" x14ac:dyDescent="0.55000000000000004">
      <c r="A87" s="7">
        <v>55</v>
      </c>
      <c r="B87" s="4">
        <f t="shared" si="1"/>
        <v>0.8191520442889918</v>
      </c>
      <c r="C87" s="4">
        <f t="shared" si="0"/>
        <v>0.57357643635104616</v>
      </c>
      <c r="D87" s="23">
        <v>-17.69362302710627</v>
      </c>
      <c r="E87" s="23">
        <v>7.1855115060892061</v>
      </c>
      <c r="F87" s="4">
        <f t="shared" si="2"/>
        <v>229.04480001785763</v>
      </c>
      <c r="G87" s="4">
        <f t="shared" si="3"/>
        <v>176.10306044960512</v>
      </c>
      <c r="H87" s="23">
        <v>-27.394201578284608</v>
      </c>
      <c r="I87" s="23">
        <v>51.072447553822421</v>
      </c>
      <c r="J87" s="6">
        <f t="shared" si="4"/>
        <v>55118.25532997019</v>
      </c>
    </row>
    <row r="88" spans="1:10" x14ac:dyDescent="0.55000000000000004">
      <c r="A88" s="7">
        <v>56</v>
      </c>
      <c r="B88" s="4">
        <f t="shared" si="1"/>
        <v>0.82903757255504174</v>
      </c>
      <c r="C88" s="4">
        <f t="shared" si="0"/>
        <v>0.55919290347074679</v>
      </c>
      <c r="D88" s="23">
        <v>-18.462975831634566</v>
      </c>
      <c r="E88" s="23">
        <v>7.019009176371533</v>
      </c>
      <c r="F88" s="4">
        <f t="shared" si="2"/>
        <v>231.18588547494718</v>
      </c>
      <c r="G88" s="4">
        <f t="shared" si="3"/>
        <v>171.60465191633767</v>
      </c>
      <c r="H88" s="23">
        <v>-27.838027955760065</v>
      </c>
      <c r="I88" s="23">
        <v>51.292617987874706</v>
      </c>
      <c r="J88" s="6">
        <f t="shared" si="4"/>
        <v>55673.848783447269</v>
      </c>
    </row>
    <row r="89" spans="1:10" x14ac:dyDescent="0.55000000000000004">
      <c r="A89" s="7">
        <v>57</v>
      </c>
      <c r="B89" s="4">
        <f t="shared" si="1"/>
        <v>0.83867056794542405</v>
      </c>
      <c r="C89" s="4">
        <f t="shared" si="0"/>
        <v>0.54463903501502708</v>
      </c>
      <c r="D89" s="23">
        <v>-19.239036120502988</v>
      </c>
      <c r="E89" s="23">
        <v>6.8584015478603462</v>
      </c>
      <c r="F89" s="4">
        <f t="shared" si="2"/>
        <v>233.24421798613977</v>
      </c>
      <c r="G89" s="4">
        <f t="shared" si="3"/>
        <v>167.06200370312129</v>
      </c>
      <c r="H89" s="23">
        <v>-28.264306746419365</v>
      </c>
      <c r="I89" s="23">
        <v>51.513973832332049</v>
      </c>
      <c r="J89" s="6">
        <f t="shared" si="4"/>
        <v>56207.883931294535</v>
      </c>
    </row>
    <row r="90" spans="1:10" x14ac:dyDescent="0.55000000000000004">
      <c r="A90" s="7">
        <v>58</v>
      </c>
      <c r="B90" s="4">
        <f t="shared" si="1"/>
        <v>0.84804809615642596</v>
      </c>
      <c r="C90" s="4">
        <f t="shared" si="0"/>
        <v>0.5299192642332049</v>
      </c>
      <c r="D90" s="23">
        <v>-20.021722498731819</v>
      </c>
      <c r="E90" s="23">
        <v>6.7041029944928141</v>
      </c>
      <c r="F90" s="4">
        <f t="shared" si="2"/>
        <v>235.21901556291087</v>
      </c>
      <c r="G90" s="4">
        <f t="shared" si="3"/>
        <v>162.47686499590486</v>
      </c>
      <c r="H90" s="23">
        <v>-28.673971067768896</v>
      </c>
      <c r="I90" s="23">
        <v>51.73702125278394</v>
      </c>
      <c r="J90" s="6">
        <f t="shared" si="4"/>
        <v>56720.393256737087</v>
      </c>
    </row>
    <row r="91" spans="1:10" x14ac:dyDescent="0.55000000000000004">
      <c r="A91" s="7">
        <v>59</v>
      </c>
      <c r="B91" s="4">
        <f t="shared" si="1"/>
        <v>0.85716730070211233</v>
      </c>
      <c r="C91" s="4">
        <f t="shared" si="0"/>
        <v>0.51503807491005416</v>
      </c>
      <c r="D91" s="23">
        <v>-20.810955205095425</v>
      </c>
      <c r="E91" s="23">
        <v>6.5565107918197327</v>
      </c>
      <c r="F91" s="4">
        <f t="shared" si="2"/>
        <v>237.10951801016111</v>
      </c>
      <c r="G91" s="4">
        <f t="shared" si="3"/>
        <v>157.85098274707263</v>
      </c>
      <c r="H91" s="23">
        <v>-29.067886736279668</v>
      </c>
      <c r="I91" s="23">
        <v>51.962253592797609</v>
      </c>
      <c r="J91" s="6">
        <f t="shared" si="4"/>
        <v>57211.399461726221</v>
      </c>
    </row>
    <row r="92" spans="1:10" x14ac:dyDescent="0.55000000000000004">
      <c r="A92" s="7">
        <v>60</v>
      </c>
      <c r="B92" s="4">
        <f t="shared" si="1"/>
        <v>0.8660254037844386</v>
      </c>
      <c r="C92" s="4">
        <f t="shared" si="0"/>
        <v>0.50000000000000011</v>
      </c>
      <c r="D92" s="23">
        <v>-21.606656219972308</v>
      </c>
      <c r="E92" s="23">
        <v>6.4160062817992767</v>
      </c>
      <c r="F92" s="4">
        <f t="shared" si="2"/>
        <v>238.91498707422491</v>
      </c>
      <c r="G92" s="4">
        <f t="shared" si="3"/>
        <v>153.18610242911305</v>
      </c>
      <c r="H92" s="23">
        <v>-29.446856688829385</v>
      </c>
      <c r="I92" s="23">
        <v>52.190156314465746</v>
      </c>
      <c r="J92" s="6">
        <f t="shared" si="4"/>
        <v>57680.916449083983</v>
      </c>
    </row>
    <row r="93" spans="1:10" x14ac:dyDescent="0.55000000000000004">
      <c r="A93" s="7">
        <v>61</v>
      </c>
      <c r="B93" s="4">
        <f t="shared" si="1"/>
        <v>0.87461970713939574</v>
      </c>
      <c r="C93" s="4">
        <f t="shared" si="0"/>
        <v>0.48480962024633711</v>
      </c>
      <c r="D93" s="23">
        <v>-22.408749437728005</v>
      </c>
      <c r="E93" s="23">
        <v>6.2829559664482275</v>
      </c>
      <c r="F93" s="4">
        <f t="shared" si="2"/>
        <v>240.63470651913269</v>
      </c>
      <c r="G93" s="4">
        <f t="shared" si="3"/>
        <v>148.48396871274252</v>
      </c>
      <c r="H93" s="23">
        <v>-29.811624997638223</v>
      </c>
      <c r="I93" s="23">
        <v>52.421211723459955</v>
      </c>
      <c r="J93" s="6">
        <f t="shared" si="4"/>
        <v>58128.950201853339</v>
      </c>
    </row>
    <row r="94" spans="1:10" x14ac:dyDescent="0.55000000000000004">
      <c r="A94" s="7">
        <v>62</v>
      </c>
      <c r="B94" s="4">
        <f t="shared" si="1"/>
        <v>0.88294759285892688</v>
      </c>
      <c r="C94" s="4">
        <f t="shared" si="0"/>
        <v>0.46947156278589086</v>
      </c>
      <c r="D94" s="23">
        <v>-23.217160901741678</v>
      </c>
      <c r="E94" s="23">
        <v>6.1577125383828317</v>
      </c>
      <c r="F94" s="4">
        <f t="shared" si="2"/>
        <v>242.26798213293884</v>
      </c>
      <c r="G94" s="4">
        <f t="shared" si="3"/>
        <v>143.74632607764298</v>
      </c>
      <c r="H94" s="23">
        <v>-30.162880497903235</v>
      </c>
      <c r="I94" s="23">
        <v>52.655903558343873</v>
      </c>
      <c r="J94" s="6">
        <f t="shared" si="4"/>
        <v>58555.499564371567</v>
      </c>
    </row>
    <row r="95" spans="1:10" x14ac:dyDescent="0.55000000000000004">
      <c r="A95" s="7">
        <v>63</v>
      </c>
      <c r="B95" s="4">
        <f t="shared" ref="B95:B120" si="5">SIN(RADIANS(A95))</f>
        <v>0.89100652418836779</v>
      </c>
      <c r="C95" s="4">
        <f t="shared" ref="C95:C120" si="6">COS(RADIANS(A95))</f>
        <v>0.4539904997395468</v>
      </c>
      <c r="D95" s="23">
        <v>-24.031819101419757</v>
      </c>
      <c r="E95" s="23">
        <v>6.0406158559424199</v>
      </c>
      <c r="F95" s="4">
        <f t="shared" si="2"/>
        <v>243.81414166469989</v>
      </c>
      <c r="G95" s="4">
        <f t="shared" si="3"/>
        <v>138.97491936363349</v>
      </c>
      <c r="H95" s="23">
        <v>-30.501260045175844</v>
      </c>
      <c r="I95" s="23">
        <v>52.894721521680168</v>
      </c>
      <c r="J95" s="6">
        <f t="shared" si="4"/>
        <v>58960.556928855738</v>
      </c>
    </row>
    <row r="96" spans="1:10" x14ac:dyDescent="0.55000000000000004">
      <c r="A96" s="7">
        <v>64</v>
      </c>
      <c r="B96" s="4">
        <f t="shared" si="5"/>
        <v>0.89879404629916704</v>
      </c>
      <c r="C96" s="4">
        <f t="shared" si="6"/>
        <v>0.43837114678907746</v>
      </c>
      <c r="D96" s="23">
        <v>-24.852655331755372</v>
      </c>
      <c r="E96" s="23">
        <v>5.9319938703131498</v>
      </c>
      <c r="F96" s="4">
        <f t="shared" ref="F96:F120" si="7">$D96+$C$26*$C96+$D$26*$B96</f>
        <v>245.27253469147203</v>
      </c>
      <c r="G96" s="4">
        <f t="shared" ref="G96:G120" si="8">$E96-$C$26*$B96+$D$26*$C96</f>
        <v>134.17149426982323</v>
      </c>
      <c r="H96" s="23">
        <v>-30.827351416948368</v>
      </c>
      <c r="I96" s="23">
        <v>53.138165830138753</v>
      </c>
      <c r="J96" s="6">
        <f t="shared" ref="J96:J120" si="9">$B$26*9.81*(F96-H96)</f>
        <v>59344.108830474164</v>
      </c>
    </row>
    <row r="97" spans="1:10" x14ac:dyDescent="0.55000000000000004">
      <c r="A97" s="7">
        <v>65</v>
      </c>
      <c r="B97" s="4">
        <f t="shared" si="5"/>
        <v>0.90630778703664994</v>
      </c>
      <c r="C97" s="4">
        <f t="shared" si="6"/>
        <v>0.42261826174069944</v>
      </c>
      <c r="D97" s="23">
        <v>-25.679604117224443</v>
      </c>
      <c r="E97" s="23">
        <v>5.8321635118615518</v>
      </c>
      <c r="F97" s="4">
        <f t="shared" si="7"/>
        <v>246.64253241346813</v>
      </c>
      <c r="G97" s="4">
        <f t="shared" si="8"/>
        <v>129.337797809085</v>
      </c>
      <c r="H97" s="23">
        <v>-31.141695869943501</v>
      </c>
      <c r="I97" s="23">
        <v>53.386751862461523</v>
      </c>
      <c r="J97" s="6">
        <f t="shared" si="9"/>
        <v>59706.136452974475</v>
      </c>
    </row>
    <row r="98" spans="1:10" x14ac:dyDescent="0.55000000000000004">
      <c r="A98" s="7">
        <v>66</v>
      </c>
      <c r="B98" s="4">
        <f t="shared" si="5"/>
        <v>0.91354545764260087</v>
      </c>
      <c r="C98" s="4">
        <f t="shared" si="6"/>
        <v>0.40673664307580021</v>
      </c>
      <c r="D98" s="23">
        <v>-26.512603703089766</v>
      </c>
      <c r="E98" s="23">
        <v>5.7414315427593863</v>
      </c>
      <c r="F98" s="4">
        <f t="shared" si="7"/>
        <v>247.92352737423693</v>
      </c>
      <c r="G98" s="4">
        <f t="shared" si="8"/>
        <v>124.47557872506334</v>
      </c>
      <c r="H98" s="23">
        <v>-31.444790361224225</v>
      </c>
      <c r="I98" s="23">
        <v>53.641014987915334</v>
      </c>
      <c r="J98" s="6">
        <f t="shared" si="9"/>
        <v>60046.616045938594</v>
      </c>
    </row>
    <row r="99" spans="1:10" x14ac:dyDescent="0.55000000000000004">
      <c r="A99" s="7">
        <v>67</v>
      </c>
      <c r="B99" s="4">
        <f t="shared" si="5"/>
        <v>0.92050485345244037</v>
      </c>
      <c r="C99" s="4">
        <f t="shared" si="6"/>
        <v>0.39073112848927372</v>
      </c>
      <c r="D99" s="23">
        <v>-27.351596618554865</v>
      </c>
      <c r="E99" s="23">
        <v>5.6600953829363547</v>
      </c>
      <c r="F99" s="4">
        <f t="shared" si="7"/>
        <v>249.11493310135731</v>
      </c>
      <c r="G99" s="4">
        <f t="shared" si="8"/>
        <v>119.58658787888557</v>
      </c>
      <c r="H99" s="23">
        <v>-31.737089437413243</v>
      </c>
      <c r="I99" s="23">
        <v>53.901515664005878</v>
      </c>
      <c r="J99" s="6">
        <f t="shared" si="9"/>
        <v>60365.519253617982</v>
      </c>
    </row>
    <row r="100" spans="1:10" x14ac:dyDescent="0.55000000000000004">
      <c r="A100" s="7">
        <v>68</v>
      </c>
      <c r="B100" s="4">
        <f t="shared" si="5"/>
        <v>0.92718385456678742</v>
      </c>
      <c r="C100" s="4">
        <f t="shared" si="6"/>
        <v>0.37460659341591196</v>
      </c>
      <c r="D100" s="23">
        <v>-28.196530317706817</v>
      </c>
      <c r="E100" s="23">
        <v>5.5884439164512756</v>
      </c>
      <c r="F100" s="4">
        <f t="shared" si="7"/>
        <v>250.21618366164674</v>
      </c>
      <c r="G100" s="4">
        <f t="shared" si="8"/>
        <v>114.67257861280076</v>
      </c>
      <c r="H100" s="23">
        <v>-32.019006791954062</v>
      </c>
      <c r="I100" s="23">
        <v>54.168844901078039</v>
      </c>
      <c r="J100" s="6">
        <f t="shared" si="9"/>
        <v>60662.813354044643</v>
      </c>
    </row>
    <row r="101" spans="1:10" x14ac:dyDescent="0.55000000000000004">
      <c r="A101" s="7">
        <v>69</v>
      </c>
      <c r="B101" s="4">
        <f t="shared" si="5"/>
        <v>0.93358042649720174</v>
      </c>
      <c r="C101" s="4">
        <f t="shared" si="6"/>
        <v>0.35836794954530038</v>
      </c>
      <c r="D101" s="23">
        <v>-29.047357905867926</v>
      </c>
      <c r="E101" s="23">
        <v>5.5267582855329636</v>
      </c>
      <c r="F101" s="4">
        <f t="shared" si="7"/>
        <v>251.22673312320438</v>
      </c>
      <c r="G101" s="4">
        <f t="shared" si="8"/>
        <v>109.73530709813252</v>
      </c>
      <c r="H101" s="23">
        <v>-32.2909164853383</v>
      </c>
      <c r="I101" s="23">
        <v>54.443630203466263</v>
      </c>
      <c r="J101" s="6">
        <f t="shared" si="9"/>
        <v>60938.461405676302</v>
      </c>
    </row>
    <row r="102" spans="1:10" x14ac:dyDescent="0.55000000000000004">
      <c r="A102" s="7">
        <v>70</v>
      </c>
      <c r="B102" s="4">
        <f t="shared" si="5"/>
        <v>0.93969262078590832</v>
      </c>
      <c r="C102" s="4">
        <f t="shared" si="6"/>
        <v>0.34202014332566882</v>
      </c>
      <c r="D102" s="23">
        <v>-29.904038960892123</v>
      </c>
      <c r="E102" s="23">
        <v>5.4753126798303526</v>
      </c>
      <c r="F102" s="4">
        <f t="shared" si="7"/>
        <v>252.14605491469541</v>
      </c>
      <c r="G102" s="4">
        <f t="shared" si="8"/>
        <v>104.77653267522075</v>
      </c>
      <c r="H102" s="23">
        <v>-32.553153817400108</v>
      </c>
      <c r="I102" s="23">
        <v>54.726542112723934</v>
      </c>
      <c r="J102" s="6">
        <f t="shared" si="9"/>
        <v>61192.422297171295</v>
      </c>
    </row>
    <row r="103" spans="1:10" x14ac:dyDescent="0.55000000000000004">
      <c r="A103" s="7">
        <v>71</v>
      </c>
      <c r="B103" s="4">
        <f t="shared" si="5"/>
        <v>0.94551857559931674</v>
      </c>
      <c r="C103" s="4">
        <f t="shared" si="6"/>
        <v>0.32556815445715676</v>
      </c>
      <c r="D103" s="23">
        <v>-30.766540461171019</v>
      </c>
      <c r="E103" s="23">
        <v>5.4343751288449127</v>
      </c>
      <c r="F103" s="4">
        <f t="shared" si="7"/>
        <v>252.9736410700566</v>
      </c>
      <c r="G103" s="4">
        <f t="shared" si="8"/>
        <v>99.798018193463037</v>
      </c>
      <c r="H103" s="23">
        <v>-32.806015833911893</v>
      </c>
      <c r="I103" s="23">
        <v>55.01830149901047</v>
      </c>
      <c r="J103" s="6">
        <f t="shared" si="9"/>
        <v>61424.650693933967</v>
      </c>
    </row>
    <row r="104" spans="1:10" x14ac:dyDescent="0.55000000000000004">
      <c r="A104" s="7">
        <v>72</v>
      </c>
      <c r="B104" s="4">
        <f t="shared" si="5"/>
        <v>0.95105651629515353</v>
      </c>
      <c r="C104" s="4">
        <f t="shared" si="6"/>
        <v>0.30901699437494745</v>
      </c>
      <c r="D104" s="23">
        <v>-31.634837834738363</v>
      </c>
      <c r="E104" s="23">
        <v>5.4042083061250636</v>
      </c>
      <c r="F104" s="4">
        <f t="shared" si="7"/>
        <v>253.7090013441821</v>
      </c>
      <c r="G104" s="4">
        <f t="shared" si="8"/>
        <v>94.801530360172265</v>
      </c>
      <c r="H104" s="23">
        <v>-33.049761441505225</v>
      </c>
      <c r="I104" s="23">
        <v>55.319687773086528</v>
      </c>
      <c r="J104" s="6">
        <f t="shared" si="9"/>
        <v>61635.096872743561</v>
      </c>
    </row>
    <row r="105" spans="1:10" x14ac:dyDescent="0.55000000000000004">
      <c r="A105" s="7">
        <v>73</v>
      </c>
      <c r="B105" s="4">
        <f t="shared" si="5"/>
        <v>0.95630475596303544</v>
      </c>
      <c r="C105" s="4">
        <f t="shared" si="6"/>
        <v>0.29237170472273677</v>
      </c>
      <c r="D105" s="23">
        <v>-32.50891614700015</v>
      </c>
      <c r="E105" s="23">
        <v>5.3850703546181755</v>
      </c>
      <c r="F105" s="4">
        <f t="shared" si="7"/>
        <v>254.35166218201141</v>
      </c>
      <c r="G105" s="4">
        <f t="shared" si="8"/>
        <v>89.788840107785518</v>
      </c>
      <c r="H105" s="23">
        <v>-33.284611094986744</v>
      </c>
      <c r="I105" s="23">
        <v>55.631548225075584</v>
      </c>
      <c r="J105" s="6">
        <f t="shared" si="9"/>
        <v>61823.70643296549</v>
      </c>
    </row>
    <row r="106" spans="1:10" x14ac:dyDescent="0.55000000000000004">
      <c r="A106" s="7">
        <v>74</v>
      </c>
      <c r="B106" s="4">
        <f t="shared" si="5"/>
        <v>0.96126169593831889</v>
      </c>
      <c r="C106" s="4">
        <f t="shared" si="6"/>
        <v>0.27563735581699916</v>
      </c>
      <c r="D106" s="23">
        <v>-33.388771448400007</v>
      </c>
      <c r="E106" s="23">
        <v>5.3772157436427612</v>
      </c>
      <c r="F106" s="4">
        <f t="shared" si="7"/>
        <v>254.90116551966284</v>
      </c>
      <c r="G106" s="4">
        <f t="shared" si="8"/>
        <v>84.761722990025731</v>
      </c>
      <c r="H106" s="23">
        <v>-33.510746008886784</v>
      </c>
      <c r="I106" s="23">
        <v>55.954808739205653</v>
      </c>
      <c r="J106" s="6">
        <f t="shared" si="9"/>
        <v>61990.419869403027</v>
      </c>
    </row>
    <row r="107" spans="1:10" x14ac:dyDescent="0.55000000000000004">
      <c r="A107" s="7">
        <v>75</v>
      </c>
      <c r="B107" s="4">
        <f t="shared" si="5"/>
        <v>0.96592582628906831</v>
      </c>
      <c r="C107" s="4">
        <f t="shared" si="6"/>
        <v>0.25881904510252074</v>
      </c>
      <c r="D107" s="23">
        <v>-34.274412307948708</v>
      </c>
      <c r="E107" s="23">
        <v>5.3808961693236199</v>
      </c>
      <c r="F107" s="4">
        <f t="shared" si="7"/>
        <v>255.3570673916376</v>
      </c>
      <c r="G107" s="4">
        <f t="shared" si="8"/>
        <v>79.721959618999989</v>
      </c>
      <c r="H107" s="23">
        <v>-33.728306829858624</v>
      </c>
      <c r="I107" s="23">
        <v>56.290486188843893</v>
      </c>
      <c r="J107" s="6">
        <f t="shared" si="9"/>
        <v>62135.171987583162</v>
      </c>
    </row>
    <row r="108" spans="1:10" x14ac:dyDescent="0.55000000000000004">
      <c r="A108" s="7">
        <v>76</v>
      </c>
      <c r="B108" s="4">
        <f t="shared" si="5"/>
        <v>0.97029572627599647</v>
      </c>
      <c r="C108" s="4">
        <f t="shared" si="6"/>
        <v>0.24192189559966767</v>
      </c>
      <c r="D108" s="23">
        <v>-35.165861564226105</v>
      </c>
      <c r="E108" s="23">
        <v>5.3963615120992543</v>
      </c>
      <c r="F108" s="4">
        <f t="shared" si="7"/>
        <v>255.71893631244396</v>
      </c>
      <c r="G108" s="4">
        <f t="shared" si="8"/>
        <v>74.671336156984182</v>
      </c>
      <c r="H108" s="23">
        <v>-33.93739168737816</v>
      </c>
      <c r="I108" s="23">
        <v>56.639702886900444</v>
      </c>
      <c r="J108" s="6">
        <f t="shared" si="9"/>
        <v>62257.891136930572</v>
      </c>
    </row>
    <row r="109" spans="1:10" x14ac:dyDescent="0.55000000000000004">
      <c r="A109" s="7">
        <v>77</v>
      </c>
      <c r="B109" s="4">
        <f t="shared" si="5"/>
        <v>0.97437006478523525</v>
      </c>
      <c r="C109" s="4">
        <f t="shared" si="6"/>
        <v>0.22495105434386492</v>
      </c>
      <c r="D109" s="23">
        <v>-36.063158332517588</v>
      </c>
      <c r="E109" s="23">
        <v>5.4238608671674058</v>
      </c>
      <c r="F109" s="4">
        <f t="shared" si="7"/>
        <v>255.98635139393875</v>
      </c>
      <c r="G109" s="4">
        <f t="shared" si="8"/>
        <v>69.611644878902325</v>
      </c>
      <c r="H109" s="23">
        <v>-34.138053515781031</v>
      </c>
      <c r="I109" s="23">
        <v>57.003703558018167</v>
      </c>
      <c r="J109" s="6">
        <f t="shared" si="9"/>
        <v>62358.498230520934</v>
      </c>
    </row>
    <row r="110" spans="1:10" x14ac:dyDescent="0.55000000000000004">
      <c r="A110" s="7">
        <v>78</v>
      </c>
      <c r="B110" s="4">
        <f t="shared" si="5"/>
        <v>0.97814760073380558</v>
      </c>
      <c r="C110" s="4">
        <f t="shared" si="6"/>
        <v>0.20791169081775945</v>
      </c>
      <c r="D110" s="23">
        <v>-36.9663603155755</v>
      </c>
      <c r="E110" s="23">
        <v>5.4636436666125796</v>
      </c>
      <c r="F110" s="4">
        <f t="shared" si="7"/>
        <v>256.15890015085733</v>
      </c>
      <c r="G110" s="4">
        <f t="shared" si="8"/>
        <v>64.544684824386565</v>
      </c>
      <c r="H110" s="23">
        <v>-34.330296509239254</v>
      </c>
      <c r="I110" s="23">
        <v>57.383875417585458</v>
      </c>
      <c r="J110" s="6">
        <f t="shared" si="9"/>
        <v>62436.905511450852</v>
      </c>
    </row>
    <row r="111" spans="1:10" x14ac:dyDescent="0.55000000000000004">
      <c r="A111" s="7">
        <v>79</v>
      </c>
      <c r="B111" s="4">
        <f t="shared" si="5"/>
        <v>0.98162718344766398</v>
      </c>
      <c r="C111" s="4">
        <f t="shared" si="6"/>
        <v>0.19080899537654492</v>
      </c>
      <c r="D111" s="23">
        <v>-37.875546476642214</v>
      </c>
      <c r="E111" s="23">
        <v>5.5159609156380842</v>
      </c>
      <c r="F111" s="4">
        <f t="shared" si="7"/>
        <v>256.23617593586084</v>
      </c>
      <c r="G111" s="4">
        <f t="shared" si="8"/>
        <v>59.472262561983499</v>
      </c>
      <c r="H111" s="23">
        <v>-34.514071530371695</v>
      </c>
      <c r="I111" s="23">
        <v>57.781772097754754</v>
      </c>
      <c r="J111" s="6">
        <f t="shared" si="9"/>
        <v>62493.015014674369</v>
      </c>
    </row>
    <row r="112" spans="1:10" x14ac:dyDescent="0.55000000000000004">
      <c r="A112" s="7">
        <v>80</v>
      </c>
      <c r="B112" s="4">
        <f t="shared" si="5"/>
        <v>0.98480775301220802</v>
      </c>
      <c r="C112" s="4">
        <f t="shared" si="6"/>
        <v>0.17364817766693041</v>
      </c>
      <c r="D112" s="23">
        <v>-38.790820147560225</v>
      </c>
      <c r="E112" s="23">
        <v>5.58106657004517</v>
      </c>
      <c r="F112" s="4">
        <f t="shared" si="7"/>
        <v>256.21777493124193</v>
      </c>
      <c r="G112" s="4">
        <f t="shared" si="8"/>
        <v>54.396193092794114</v>
      </c>
      <c r="H112" s="23">
        <v>-34.689270239382203</v>
      </c>
      <c r="I112" s="23">
        <v>58.199142365179306</v>
      </c>
      <c r="J112" s="6">
        <f t="shared" si="9"/>
        <v>62526.716658542966</v>
      </c>
    </row>
    <row r="113" spans="1:10" x14ac:dyDescent="0.55000000000000004">
      <c r="A113" s="7">
        <v>81</v>
      </c>
      <c r="B113" s="4">
        <f t="shared" si="5"/>
        <v>0.98768834059513777</v>
      </c>
      <c r="C113" s="4">
        <f t="shared" si="6"/>
        <v>0.15643446504023092</v>
      </c>
      <c r="D113" s="23">
        <v>-39.712312663017855</v>
      </c>
      <c r="E113" s="23">
        <v>5.6592190881866227</v>
      </c>
      <c r="F113" s="4">
        <f t="shared" si="7"/>
        <v>256.10329260621006</v>
      </c>
      <c r="G113" s="4">
        <f t="shared" si="8"/>
        <v>49.318300926917523</v>
      </c>
      <c r="H113" s="23">
        <v>-34.855717639106672</v>
      </c>
      <c r="I113" s="23">
        <v>58.637964847188371</v>
      </c>
      <c r="J113" s="6">
        <f t="shared" si="9"/>
        <v>62537.88588099867</v>
      </c>
    </row>
    <row r="114" spans="1:10" x14ac:dyDescent="0.55000000000000004">
      <c r="A114" s="7">
        <v>82</v>
      </c>
      <c r="B114" s="4">
        <f t="shared" si="5"/>
        <v>0.99026806874157036</v>
      </c>
      <c r="C114" s="4">
        <f t="shared" si="6"/>
        <v>0.13917310096006547</v>
      </c>
      <c r="D114" s="23">
        <v>-40.640187635598011</v>
      </c>
      <c r="E114" s="23">
        <v>5.7506831985221698</v>
      </c>
      <c r="F114" s="4">
        <f t="shared" si="7"/>
        <v>255.89231952506051</v>
      </c>
      <c r="G114" s="4">
        <f t="shared" si="8"/>
        <v>44.24042137397192</v>
      </c>
      <c r="H114" s="23">
        <v>-35.013162635247667</v>
      </c>
      <c r="I114" s="23">
        <v>59.100490348336905</v>
      </c>
      <c r="J114" s="6">
        <f t="shared" si="9"/>
        <v>62526.380709638375</v>
      </c>
    </row>
    <row r="115" spans="1:10" x14ac:dyDescent="0.55000000000000004">
      <c r="A115" s="7">
        <v>83</v>
      </c>
      <c r="B115" s="4">
        <f t="shared" si="5"/>
        <v>0.99254615164132198</v>
      </c>
      <c r="C115" s="4">
        <f t="shared" si="6"/>
        <v>0.12186934340514749</v>
      </c>
      <c r="D115" s="23">
        <v>-41.57464601720271</v>
      </c>
      <c r="E115" s="23">
        <v>5.8557319342363234</v>
      </c>
      <c r="F115" s="4">
        <f t="shared" si="7"/>
        <v>255.58443636063035</v>
      </c>
      <c r="G115" s="4">
        <f t="shared" si="8"/>
        <v>39.164402099298215</v>
      </c>
      <c r="H115" s="23">
        <v>-35.161266080455569</v>
      </c>
      <c r="I115" s="23">
        <v>59.589293834756788</v>
      </c>
      <c r="J115" s="6">
        <f t="shared" si="9"/>
        <v>62492.03812014994</v>
      </c>
    </row>
    <row r="116" spans="1:10" x14ac:dyDescent="0.55000000000000004">
      <c r="A116" s="7">
        <v>84</v>
      </c>
      <c r="B116" s="4">
        <f t="shared" si="5"/>
        <v>0.99452189536827329</v>
      </c>
      <c r="C116" s="4">
        <f t="shared" si="6"/>
        <v>0.10452846326765346</v>
      </c>
      <c r="D116" s="23">
        <v>-42.515932133289326</v>
      </c>
      <c r="E116" s="23">
        <v>5.974649000016206</v>
      </c>
      <c r="F116" s="4">
        <f t="shared" si="7"/>
        <v>255.17920792658134</v>
      </c>
      <c r="G116" s="4">
        <f t="shared" si="8"/>
        <v>34.092105011089636</v>
      </c>
      <c r="H116" s="23">
        <v>-35.299585591242106</v>
      </c>
      <c r="I116" s="23">
        <v>60.107338843581111</v>
      </c>
      <c r="J116" s="6">
        <f t="shared" si="9"/>
        <v>62434.669490219771</v>
      </c>
    </row>
    <row r="117" spans="1:10" x14ac:dyDescent="0.55000000000000004">
      <c r="A117" s="7">
        <v>85</v>
      </c>
      <c r="B117" s="4">
        <f t="shared" si="5"/>
        <v>0.99619469809174555</v>
      </c>
      <c r="C117" s="4">
        <f t="shared" si="6"/>
        <v>8.7155742747658138E-2</v>
      </c>
      <c r="D117" s="23">
        <v>-43.464340930970309</v>
      </c>
      <c r="E117" s="23">
        <v>6.1077315542655288</v>
      </c>
      <c r="F117" s="4">
        <f t="shared" si="7"/>
        <v>254.67617598743817</v>
      </c>
      <c r="G117" s="4">
        <f t="shared" si="8"/>
        <v>29.025408561869604</v>
      </c>
      <c r="H117" s="23">
        <v>-35.427556176409709</v>
      </c>
      <c r="I117" s="23">
        <v>60.658058018973996</v>
      </c>
      <c r="J117" s="6">
        <f t="shared" si="9"/>
        <v>62354.054890474195</v>
      </c>
    </row>
    <row r="118" spans="1:10" x14ac:dyDescent="0.55000000000000004">
      <c r="A118" s="7">
        <v>86</v>
      </c>
      <c r="B118" s="4">
        <f t="shared" si="5"/>
        <v>0.9975640502598242</v>
      </c>
      <c r="C118" s="4">
        <f t="shared" si="6"/>
        <v>6.9756473744125233E-2</v>
      </c>
      <c r="D118" s="23">
        <v>-44.420226755902931</v>
      </c>
      <c r="E118" s="23">
        <v>6.2552935145311945</v>
      </c>
      <c r="F118" s="4">
        <f t="shared" si="7"/>
        <v>254.0748505314379</v>
      </c>
      <c r="G118" s="4">
        <f t="shared" si="8"/>
        <v>23.966210572240875</v>
      </c>
      <c r="H118" s="23">
        <v>-35.54446536221171</v>
      </c>
      <c r="I118" s="23">
        <v>61.245454805320925</v>
      </c>
      <c r="J118" s="6">
        <f t="shared" si="9"/>
        <v>62249.935862164966</v>
      </c>
    </row>
    <row r="119" spans="1:10" x14ac:dyDescent="0.55000000000000004">
      <c r="A119" s="7">
        <v>87</v>
      </c>
      <c r="B119" s="4">
        <f t="shared" si="5"/>
        <v>0.99862953475457383</v>
      </c>
      <c r="C119" s="4">
        <f t="shared" si="6"/>
        <v>5.2335956242943966E-2</v>
      </c>
      <c r="D119" s="23">
        <v>-45.384014074095759</v>
      </c>
      <c r="E119" s="23">
        <v>6.417669527349779</v>
      </c>
      <c r="F119" s="4">
        <f t="shared" si="7"/>
        <v>253.37469909004903</v>
      </c>
      <c r="G119" s="4">
        <f t="shared" si="8"/>
        <v>18.916431718259851</v>
      </c>
      <c r="H119" s="23">
        <v>-35.649420992936228</v>
      </c>
      <c r="I119" s="23">
        <v>61.874233225882044</v>
      </c>
      <c r="J119" s="6">
        <f t="shared" si="9"/>
        <v>62122.006200688622</v>
      </c>
    </row>
    <row r="120" spans="1:10" x14ac:dyDescent="0.55000000000000004">
      <c r="A120" s="7">
        <v>88</v>
      </c>
      <c r="B120" s="4">
        <f t="shared" si="5"/>
        <v>0.99939082701909576</v>
      </c>
      <c r="C120" s="4">
        <f t="shared" si="6"/>
        <v>3.489949670250108E-2</v>
      </c>
      <c r="D120" s="23">
        <v>-46.356210695342057</v>
      </c>
      <c r="E120" s="23">
        <v>6.595219789954462</v>
      </c>
      <c r="F120" s="4">
        <f t="shared" si="7"/>
        <v>252.57513354743622</v>
      </c>
      <c r="G120" s="4">
        <f t="shared" si="8"/>
        <v>13.878019870023277</v>
      </c>
      <c r="H120" s="23">
        <v>-35.741309148134391</v>
      </c>
      <c r="I120" s="23">
        <v>62.549965428041745</v>
      </c>
      <c r="J120" s="6">
        <f t="shared" si="9"/>
        <v>61969.900075302139</v>
      </c>
    </row>
  </sheetData>
  <mergeCells count="7">
    <mergeCell ref="H29:I29"/>
    <mergeCell ref="D28:I28"/>
    <mergeCell ref="A21:D21"/>
    <mergeCell ref="A4:D4"/>
    <mergeCell ref="A28:C28"/>
    <mergeCell ref="D29:E29"/>
    <mergeCell ref="F29:G29"/>
  </mergeCells>
  <phoneticPr fontId="18"/>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B3ABD-2AF1-42EE-A453-102BCF5C518F}">
  <sheetPr codeName="Tabelle7"/>
  <dimension ref="A1:R135"/>
  <sheetViews>
    <sheetView zoomScaleNormal="100" workbookViewId="0">
      <selection activeCell="K43" sqref="K43"/>
    </sheetView>
  </sheetViews>
  <sheetFormatPr defaultColWidth="11.4140625" defaultRowHeight="18" outlineLevelRow="1" x14ac:dyDescent="0.55000000000000004"/>
  <cols>
    <col min="1" max="1" width="42.58203125" customWidth="1"/>
    <col min="2" max="2" width="24" customWidth="1"/>
    <col min="3" max="3" width="14.75" bestFit="1" customWidth="1"/>
    <col min="4" max="4" width="17.25" customWidth="1"/>
    <col min="5" max="5" width="27" bestFit="1" customWidth="1"/>
    <col min="6" max="6" width="41.75" bestFit="1" customWidth="1"/>
    <col min="7" max="7" width="23.75" customWidth="1"/>
    <col min="8" max="8" width="16.4140625" bestFit="1" customWidth="1"/>
    <col min="9" max="9" width="19.25" bestFit="1" customWidth="1"/>
    <col min="10" max="10" width="24" customWidth="1"/>
    <col min="11" max="11" width="10.25" customWidth="1"/>
    <col min="12" max="12" width="24" customWidth="1"/>
    <col min="13" max="13" width="10.25" customWidth="1"/>
    <col min="14" max="14" width="24" customWidth="1"/>
    <col min="15" max="15" width="10.25" bestFit="1" customWidth="1"/>
    <col min="16" max="16" width="24" customWidth="1"/>
    <col min="17" max="17" width="10.25" style="4" customWidth="1"/>
    <col min="18" max="18" width="24" style="4" customWidth="1"/>
    <col min="19" max="19" width="9.75" bestFit="1" customWidth="1"/>
    <col min="20" max="20" width="23.25" customWidth="1"/>
    <col min="21" max="21" width="9.75" bestFit="1" customWidth="1"/>
    <col min="22" max="22" width="23.25" customWidth="1"/>
  </cols>
  <sheetData>
    <row r="1" spans="1:18" ht="26.5" x14ac:dyDescent="0.8">
      <c r="A1" s="1" t="s">
        <v>12</v>
      </c>
      <c r="B1" s="1"/>
      <c r="C1" s="1"/>
      <c r="D1" s="1"/>
      <c r="E1" s="1"/>
    </row>
    <row r="2" spans="1:18" x14ac:dyDescent="0.55000000000000004">
      <c r="A2" t="s">
        <v>216</v>
      </c>
    </row>
    <row r="3" spans="1:18" x14ac:dyDescent="0.55000000000000004">
      <c r="Q3"/>
      <c r="R3"/>
    </row>
    <row r="4" spans="1:18" x14ac:dyDescent="0.55000000000000004">
      <c r="A4" s="134" t="s">
        <v>14</v>
      </c>
      <c r="B4" s="134"/>
      <c r="E4" s="133" t="s">
        <v>15</v>
      </c>
      <c r="F4" s="133"/>
      <c r="Q4"/>
      <c r="R4"/>
    </row>
    <row r="5" spans="1:18" x14ac:dyDescent="0.55000000000000004">
      <c r="A5" s="12" t="s">
        <v>16</v>
      </c>
      <c r="B5" s="12" t="s">
        <v>17</v>
      </c>
      <c r="E5" s="13" t="s">
        <v>16</v>
      </c>
      <c r="F5" s="13" t="s">
        <v>17</v>
      </c>
      <c r="Q5"/>
      <c r="R5"/>
    </row>
    <row r="6" spans="1:18" x14ac:dyDescent="0.55000000000000004">
      <c r="A6" s="2" t="s">
        <v>217</v>
      </c>
      <c r="B6" s="5" t="str">
        <f>'Auswahlfelder und Texte'!E7</f>
        <v>Standard</v>
      </c>
      <c r="E6" s="7" t="s">
        <v>218</v>
      </c>
      <c r="F6" s="7" t="str">
        <f>IF(H134,'Auswahlfelder und Texte'!A41,IF(H133,G133,'Auswahlfelder und Texte'!A47))</f>
        <v>Stufe 3 grün (Set 1206328)</v>
      </c>
      <c r="Q6"/>
      <c r="R6"/>
    </row>
    <row r="8" spans="1:18" x14ac:dyDescent="0.55000000000000004">
      <c r="A8" s="10" t="s">
        <v>191</v>
      </c>
      <c r="F8" s="136" t="s">
        <v>180</v>
      </c>
      <c r="G8" s="136"/>
      <c r="H8" s="136"/>
      <c r="I8" s="136"/>
    </row>
    <row r="9" spans="1:18" x14ac:dyDescent="0.55000000000000004">
      <c r="A9" t="s">
        <v>192</v>
      </c>
      <c r="F9" s="20" t="s">
        <v>16</v>
      </c>
      <c r="G9" s="120" t="s">
        <v>160</v>
      </c>
      <c r="H9" s="78" t="s">
        <v>17</v>
      </c>
      <c r="I9" s="20" t="s">
        <v>159</v>
      </c>
    </row>
    <row r="10" spans="1:18" ht="20" x14ac:dyDescent="0.65">
      <c r="F10" t="s">
        <v>219</v>
      </c>
      <c r="G10" t="s">
        <v>220</v>
      </c>
      <c r="H10" s="80">
        <v>6.01</v>
      </c>
      <c r="I10" t="s">
        <v>165</v>
      </c>
    </row>
    <row r="11" spans="1:18" ht="20" x14ac:dyDescent="0.65">
      <c r="F11" t="s">
        <v>221</v>
      </c>
      <c r="G11" t="s">
        <v>222</v>
      </c>
      <c r="H11" s="80">
        <v>32.729999999999997</v>
      </c>
      <c r="I11" t="s">
        <v>165</v>
      </c>
    </row>
    <row r="12" spans="1:18" x14ac:dyDescent="0.55000000000000004">
      <c r="F12" t="s">
        <v>223</v>
      </c>
      <c r="H12" s="22">
        <v>3.5</v>
      </c>
      <c r="I12" t="s">
        <v>224</v>
      </c>
    </row>
    <row r="13" spans="1:18" x14ac:dyDescent="0.55000000000000004">
      <c r="F13" t="s">
        <v>225</v>
      </c>
      <c r="H13" s="22">
        <v>2.1</v>
      </c>
      <c r="I13" t="s">
        <v>224</v>
      </c>
    </row>
    <row r="16" spans="1:18" x14ac:dyDescent="0.55000000000000004">
      <c r="F16" s="136" t="s">
        <v>226</v>
      </c>
      <c r="G16" s="136"/>
    </row>
    <row r="17" spans="1:18" x14ac:dyDescent="0.55000000000000004">
      <c r="F17" s="20" t="s">
        <v>217</v>
      </c>
      <c r="G17" s="77" t="s">
        <v>16</v>
      </c>
    </row>
    <row r="18" spans="1:18" x14ac:dyDescent="0.55000000000000004">
      <c r="F18" s="2" t="str">
        <f>'Auswahlfelder und Texte'!A31</f>
        <v>Standard</v>
      </c>
      <c r="G18" t="str">
        <f>L22</f>
        <v>Stufe 1 blau (Set 1206326)</v>
      </c>
    </row>
    <row r="19" spans="1:18" x14ac:dyDescent="0.55000000000000004">
      <c r="F19" s="2" t="str">
        <f>'Auswahlfelder und Texte'!A32</f>
        <v>Grossraum</v>
      </c>
      <c r="G19" t="str">
        <f>N22</f>
        <v>Stufe 2 gelb (Set 1206327)</v>
      </c>
    </row>
    <row r="20" spans="1:18" x14ac:dyDescent="0.55000000000000004">
      <c r="B20" s="4"/>
    </row>
    <row r="21" spans="1:18" x14ac:dyDescent="0.55000000000000004">
      <c r="F21" s="142" t="s">
        <v>227</v>
      </c>
      <c r="G21" s="142"/>
      <c r="H21" s="142"/>
      <c r="I21" s="142"/>
      <c r="J21" s="142"/>
      <c r="K21" s="142"/>
      <c r="L21" s="142"/>
      <c r="M21" s="142"/>
      <c r="N21" s="142"/>
      <c r="O21" s="142"/>
      <c r="P21" s="142"/>
      <c r="Q21" s="142"/>
      <c r="R21" s="142"/>
    </row>
    <row r="22" spans="1:18" x14ac:dyDescent="0.55000000000000004">
      <c r="F22" s="67" t="s">
        <v>17</v>
      </c>
      <c r="G22" s="67" t="s">
        <v>160</v>
      </c>
      <c r="H22" s="76" t="s">
        <v>159</v>
      </c>
      <c r="I22" s="76"/>
      <c r="J22" s="73" t="str">
        <f>'Auswahlfelder und Texte'!A42</f>
        <v>Stufe 0 weiss (Set 1283136)</v>
      </c>
      <c r="K22" s="76"/>
      <c r="L22" s="73" t="str">
        <f>'Auswahlfelder und Texte'!A43</f>
        <v>Stufe 1 blau (Set 1206326)</v>
      </c>
      <c r="M22" s="76"/>
      <c r="N22" s="73" t="str">
        <f>'Auswahlfelder und Texte'!A44</f>
        <v>Stufe 2 gelb (Set 1206327)</v>
      </c>
      <c r="O22" s="76"/>
      <c r="P22" s="73" t="str">
        <f>'Auswahlfelder und Texte'!A45</f>
        <v>Stufe 3 grün (Set 1206328)</v>
      </c>
      <c r="Q22" s="76"/>
      <c r="R22" s="73" t="str">
        <f>'Auswahlfelder und Texte'!A46</f>
        <v>Stufe 4 rot (Set 1206329)</v>
      </c>
    </row>
    <row r="23" spans="1:18" x14ac:dyDescent="0.55000000000000004">
      <c r="F23" s="68" t="s">
        <v>228</v>
      </c>
      <c r="G23" s="68" t="s">
        <v>229</v>
      </c>
      <c r="H23" s="68" t="s">
        <v>230</v>
      </c>
      <c r="I23" s="68"/>
      <c r="J23" s="21">
        <v>1.45</v>
      </c>
      <c r="K23" s="68"/>
      <c r="L23" s="21">
        <v>1.68</v>
      </c>
      <c r="M23" s="68"/>
      <c r="N23" s="21">
        <v>2.2599999999999998</v>
      </c>
      <c r="O23" s="68"/>
      <c r="P23" s="21">
        <v>2.75</v>
      </c>
      <c r="Q23" s="68"/>
      <c r="R23" s="21">
        <v>3.29</v>
      </c>
    </row>
    <row r="24" spans="1:18" ht="20" x14ac:dyDescent="0.65">
      <c r="F24" s="68" t="s">
        <v>231</v>
      </c>
      <c r="G24" s="68" t="s">
        <v>232</v>
      </c>
      <c r="H24" s="68" t="s">
        <v>233</v>
      </c>
      <c r="I24" s="68"/>
      <c r="J24" s="21">
        <v>59.64</v>
      </c>
      <c r="K24" s="68"/>
      <c r="L24" s="21">
        <v>78.739999999999995</v>
      </c>
      <c r="M24" s="68"/>
      <c r="N24" s="21">
        <v>78.31</v>
      </c>
      <c r="O24" s="68"/>
      <c r="P24" s="21">
        <v>106.82</v>
      </c>
      <c r="Q24" s="68"/>
      <c r="R24" s="21">
        <v>105.18</v>
      </c>
    </row>
    <row r="25" spans="1:18" ht="20" x14ac:dyDescent="0.65">
      <c r="F25" s="68" t="s">
        <v>234</v>
      </c>
      <c r="G25" s="68" t="s">
        <v>235</v>
      </c>
      <c r="H25" s="68" t="s">
        <v>165</v>
      </c>
      <c r="I25" s="68"/>
      <c r="J25" s="21">
        <v>3.94</v>
      </c>
      <c r="K25" s="68"/>
      <c r="L25" s="21">
        <v>3.17</v>
      </c>
      <c r="M25" s="68"/>
      <c r="N25" s="21">
        <v>3.9</v>
      </c>
      <c r="O25" s="68"/>
      <c r="P25" s="21">
        <v>4.4400000000000004</v>
      </c>
      <c r="Q25" s="68"/>
      <c r="R25" s="21">
        <v>5.17</v>
      </c>
    </row>
    <row r="26" spans="1:18" ht="20" x14ac:dyDescent="0.65">
      <c r="F26" s="68" t="s">
        <v>236</v>
      </c>
      <c r="G26" s="68" t="s">
        <v>237</v>
      </c>
      <c r="H26" s="68" t="s">
        <v>233</v>
      </c>
      <c r="I26" s="68"/>
      <c r="J26" s="4">
        <f>J24+(J25+$H$10)*J23</f>
        <v>74.067499999999995</v>
      </c>
      <c r="K26" s="68"/>
      <c r="L26" s="4">
        <f>L24+(L25+$H$10)*L23</f>
        <v>94.162399999999991</v>
      </c>
      <c r="M26" s="68"/>
      <c r="N26" s="4">
        <f>N24+(N25+$H$10)*N23</f>
        <v>100.70660000000001</v>
      </c>
      <c r="O26" s="68"/>
      <c r="P26" s="4">
        <f>P24+(P25+$H$10)*P23</f>
        <v>135.5575</v>
      </c>
      <c r="Q26" s="68"/>
      <c r="R26" s="4">
        <f>R24+(R25+$H$10)*R23</f>
        <v>141.9622</v>
      </c>
    </row>
    <row r="27" spans="1:18" ht="14.65" customHeight="1" x14ac:dyDescent="0.65">
      <c r="F27" s="68" t="s">
        <v>238</v>
      </c>
      <c r="G27" s="68" t="s">
        <v>239</v>
      </c>
      <c r="H27" s="68" t="s">
        <v>233</v>
      </c>
      <c r="I27" s="68"/>
      <c r="J27" s="4">
        <f>J24+(J25+$H$11)*J23</f>
        <v>112.8115</v>
      </c>
      <c r="K27" s="68"/>
      <c r="L27" s="4">
        <f>L24+(L25+$H$11)*L23</f>
        <v>139.05199999999999</v>
      </c>
      <c r="M27" s="68"/>
      <c r="N27" s="4">
        <f>N24+(N25+$H$11)*N23</f>
        <v>161.09379999999999</v>
      </c>
      <c r="O27" s="68"/>
      <c r="P27" s="4">
        <f>P24+(P25+$H$11)*P23</f>
        <v>209.03749999999997</v>
      </c>
      <c r="Q27" s="68"/>
      <c r="R27" s="4">
        <f>R24+(R25+$H$11)*R23</f>
        <v>229.87100000000001</v>
      </c>
    </row>
    <row r="28" spans="1:18" ht="20" x14ac:dyDescent="0.65">
      <c r="F28" s="68" t="s">
        <v>240</v>
      </c>
      <c r="G28" s="68" t="s">
        <v>241</v>
      </c>
      <c r="H28" s="68" t="s">
        <v>233</v>
      </c>
      <c r="I28" s="68"/>
      <c r="J28" s="4">
        <f>$E$126-J23*$D$126</f>
        <v>247.23967528914142</v>
      </c>
      <c r="K28" s="68"/>
      <c r="L28" s="4">
        <f>$E$126-L23*$D$126</f>
        <v>236.97715494580473</v>
      </c>
      <c r="M28" s="68"/>
      <c r="N28" s="4">
        <f>$E$126-N23*$D$126</f>
        <v>211.09775581912953</v>
      </c>
      <c r="O28" s="68"/>
      <c r="P28" s="4">
        <f>$E$126-P23*$D$126</f>
        <v>189.23412552245566</v>
      </c>
      <c r="Q28" s="68"/>
      <c r="R28" s="4">
        <f>$E$126-R23*$D$126</f>
        <v>165.13951254244773</v>
      </c>
    </row>
    <row r="29" spans="1:18" ht="20" x14ac:dyDescent="0.65">
      <c r="D29" s="56"/>
      <c r="E29" s="56"/>
      <c r="F29" s="68" t="s">
        <v>242</v>
      </c>
      <c r="G29" s="68" t="s">
        <v>243</v>
      </c>
      <c r="H29" s="68" t="s">
        <v>233</v>
      </c>
      <c r="I29" s="68"/>
      <c r="J29" s="4">
        <f>MAX(MIN(J27:J28),J26)</f>
        <v>112.8115</v>
      </c>
      <c r="K29" s="68"/>
      <c r="L29" s="4">
        <f>MAX(MIN(L27:L28),L26)</f>
        <v>139.05199999999999</v>
      </c>
      <c r="M29" s="68"/>
      <c r="N29" s="4">
        <f>MAX(MIN(N27:N28),N26)</f>
        <v>161.09379999999999</v>
      </c>
      <c r="O29" s="68"/>
      <c r="P29" s="4">
        <f>MAX(MIN(P27:P28),P26)</f>
        <v>189.23412552245566</v>
      </c>
      <c r="Q29" s="68"/>
      <c r="R29" s="4">
        <f>MAX(MIN(R27:R28),R26)</f>
        <v>165.13951254244773</v>
      </c>
    </row>
    <row r="30" spans="1:18" x14ac:dyDescent="0.55000000000000004">
      <c r="K30" s="4"/>
      <c r="M30" s="4"/>
      <c r="N30" s="4"/>
      <c r="Q30"/>
      <c r="R30"/>
    </row>
    <row r="31" spans="1:18" x14ac:dyDescent="0.55000000000000004">
      <c r="A31" s="134" t="s">
        <v>244</v>
      </c>
      <c r="B31" s="134"/>
      <c r="C31" s="141" t="s">
        <v>245</v>
      </c>
      <c r="D31" s="141"/>
      <c r="E31" s="141"/>
      <c r="F31" s="140" t="s">
        <v>246</v>
      </c>
      <c r="G31" s="140"/>
      <c r="H31" s="140"/>
      <c r="I31" s="140"/>
      <c r="J31" s="140"/>
      <c r="K31" s="140"/>
      <c r="L31" s="140"/>
      <c r="M31" s="140"/>
      <c r="N31" s="140"/>
      <c r="O31" s="140"/>
      <c r="P31" s="140"/>
      <c r="Q31" s="140"/>
      <c r="R31" s="140"/>
    </row>
    <row r="32" spans="1:18" outlineLevel="1" x14ac:dyDescent="0.55000000000000004">
      <c r="A32" s="73" t="s">
        <v>199</v>
      </c>
      <c r="B32" s="73" t="s">
        <v>205</v>
      </c>
      <c r="C32" s="82" t="s">
        <v>247</v>
      </c>
      <c r="D32" s="82" t="s">
        <v>248</v>
      </c>
      <c r="E32" s="83" t="s">
        <v>245</v>
      </c>
      <c r="F32" s="34"/>
      <c r="G32" s="34"/>
      <c r="H32" s="34"/>
      <c r="I32" s="28" t="s">
        <v>249</v>
      </c>
      <c r="J32" s="28" t="s">
        <v>250</v>
      </c>
      <c r="K32" s="28" t="s">
        <v>249</v>
      </c>
      <c r="L32" s="28" t="s">
        <v>250</v>
      </c>
      <c r="M32" s="28" t="s">
        <v>249</v>
      </c>
      <c r="N32" s="28" t="s">
        <v>250</v>
      </c>
      <c r="O32" s="28" t="s">
        <v>249</v>
      </c>
      <c r="P32" s="28" t="s">
        <v>250</v>
      </c>
      <c r="Q32" s="28" t="s">
        <v>249</v>
      </c>
      <c r="R32" s="28" t="s">
        <v>250</v>
      </c>
    </row>
    <row r="33" spans="1:18" ht="20" outlineLevel="1" x14ac:dyDescent="0.65">
      <c r="A33" s="30" t="s">
        <v>206</v>
      </c>
      <c r="B33" s="30" t="s">
        <v>215</v>
      </c>
      <c r="C33" s="84" t="s">
        <v>251</v>
      </c>
      <c r="D33" s="84" t="s">
        <v>252</v>
      </c>
      <c r="E33" s="84" t="s">
        <v>253</v>
      </c>
      <c r="F33" s="34"/>
      <c r="G33" s="34"/>
      <c r="H33" s="34"/>
      <c r="I33" s="29" t="s">
        <v>254</v>
      </c>
      <c r="J33" s="29" t="s">
        <v>255</v>
      </c>
      <c r="K33" s="29" t="s">
        <v>254</v>
      </c>
      <c r="L33" s="29" t="s">
        <v>255</v>
      </c>
      <c r="M33" s="29" t="s">
        <v>254</v>
      </c>
      <c r="N33" s="29" t="s">
        <v>255</v>
      </c>
      <c r="O33" s="29" t="s">
        <v>254</v>
      </c>
      <c r="P33" s="29" t="s">
        <v>255</v>
      </c>
      <c r="Q33" s="29" t="s">
        <v>254</v>
      </c>
      <c r="R33" s="29" t="s">
        <v>255</v>
      </c>
    </row>
    <row r="34" spans="1:18" outlineLevel="1" x14ac:dyDescent="0.55000000000000004">
      <c r="A34" s="2">
        <f>Türberechnung!A31</f>
        <v>-1</v>
      </c>
      <c r="B34" s="5">
        <f>Türberechnung!J31</f>
        <v>-6571.2652963687151</v>
      </c>
      <c r="C34" s="23">
        <v>-25.041613025850246</v>
      </c>
      <c r="D34" s="23">
        <v>0.40433690077000822</v>
      </c>
      <c r="E34" s="4">
        <f>B34/C34/2</f>
        <v>131.20690926709182</v>
      </c>
      <c r="I34" s="4">
        <f>J$29+J$23*$D34</f>
        <v>113.39778850611651</v>
      </c>
      <c r="J34" s="4">
        <f>(2*I34*$C34-$B34)/1000</f>
        <v>0.89193822085395824</v>
      </c>
      <c r="K34" s="4">
        <f>L$29+L$23*$D34</f>
        <v>139.7312859932936</v>
      </c>
      <c r="L34" s="4">
        <f>(2*K34*$C34-$B34)/1000</f>
        <v>-0.42692828652821846</v>
      </c>
      <c r="M34" s="4">
        <f>N$29+N$23*$D34</f>
        <v>162.00760139574021</v>
      </c>
      <c r="N34" s="4">
        <f>(2*M34*$C34-$B34)/1000</f>
        <v>-1.5425980264279298</v>
      </c>
      <c r="O34" s="4">
        <f>P$29+P$23*$D34</f>
        <v>190.34605199957318</v>
      </c>
      <c r="P34" s="4">
        <f>(2*O34*$C34-$B34)/1000</f>
        <v>-2.9618790539746449</v>
      </c>
      <c r="Q34" s="4">
        <f>R$29+R$23*$D34</f>
        <v>166.46978094598106</v>
      </c>
      <c r="R34" s="4">
        <f>(2*Q34*$C34-$B34)/1000</f>
        <v>-1.7660783735259182</v>
      </c>
    </row>
    <row r="35" spans="1:18" outlineLevel="1" x14ac:dyDescent="0.55000000000000004">
      <c r="A35" s="2">
        <f>Türberechnung!A32</f>
        <v>0</v>
      </c>
      <c r="B35" s="5">
        <f>Türberechnung!J32</f>
        <v>-6271.7810675271139</v>
      </c>
      <c r="C35" s="23">
        <v>-21.284580106185857</v>
      </c>
      <c r="D35" s="23">
        <v>0</v>
      </c>
      <c r="E35" s="4">
        <f t="shared" ref="E35:E98" si="0">B35/C35/2</f>
        <v>147.33156670787153</v>
      </c>
      <c r="I35" s="4">
        <f t="shared" ref="I35:I98" si="1">J$29+J$23*$D35</f>
        <v>112.8115</v>
      </c>
      <c r="J35" s="4">
        <f t="shared" ref="J35:J98" si="2">(2*I35*$C35-$B35)/1000</f>
        <v>1.4694902502291425</v>
      </c>
      <c r="K35" s="4">
        <f t="shared" ref="K35:K98" si="3">L$29+L$23*$D35</f>
        <v>139.05199999999999</v>
      </c>
      <c r="L35" s="4">
        <f t="shared" ref="L35:L98" si="4">(2*K35*$C35-$B35)/1000</f>
        <v>0.35245420167640257</v>
      </c>
      <c r="M35" s="4">
        <f t="shared" ref="M35:M98" si="5">N$29+N$23*$D35</f>
        <v>161.09379999999999</v>
      </c>
      <c r="N35" s="4">
        <f t="shared" ref="N35:N98" si="6">(2*M35*$C35-$B35)/1000</f>
        <v>-0.58584671389265164</v>
      </c>
      <c r="O35" s="4">
        <f t="shared" ref="O35:O98" si="7">P$29+P$23*$D35</f>
        <v>189.23412552245566</v>
      </c>
      <c r="P35" s="4">
        <f t="shared" ref="P35:P98" si="8">(2*O35*$C35-$B35)/1000</f>
        <v>-1.78375673948636</v>
      </c>
      <c r="Q35" s="4">
        <f t="shared" ref="Q35:Q98" si="9">R$29+R$23*$D35</f>
        <v>165.13951254244773</v>
      </c>
      <c r="R35" s="4">
        <f t="shared" ref="R35:R98" si="10">(2*Q35*$C35-$B35)/1000</f>
        <v>-0.75806929928531186</v>
      </c>
    </row>
    <row r="36" spans="1:18" outlineLevel="1" x14ac:dyDescent="0.55000000000000004">
      <c r="A36" s="2">
        <f>Türberechnung!A33</f>
        <v>1</v>
      </c>
      <c r="B36" s="5">
        <f>Türberechnung!J33</f>
        <v>-5858.8740802203993</v>
      </c>
      <c r="C36" s="23">
        <v>-17.487666613629845</v>
      </c>
      <c r="D36" s="23">
        <v>-0.33840324848982289</v>
      </c>
      <c r="E36" s="4">
        <f t="shared" si="0"/>
        <v>167.51446061002807</v>
      </c>
      <c r="I36" s="4">
        <f t="shared" si="1"/>
        <v>112.32081528968975</v>
      </c>
      <c r="J36" s="4">
        <f t="shared" si="2"/>
        <v>1.9304161371060153</v>
      </c>
      <c r="K36" s="4">
        <f t="shared" si="3"/>
        <v>138.4834825425371</v>
      </c>
      <c r="L36" s="4">
        <f t="shared" si="4"/>
        <v>1.0153681318237642</v>
      </c>
      <c r="M36" s="4">
        <f t="shared" si="5"/>
        <v>160.32900865841299</v>
      </c>
      <c r="N36" s="4">
        <f t="shared" si="6"/>
        <v>0.25131357639620089</v>
      </c>
      <c r="O36" s="4">
        <f t="shared" si="7"/>
        <v>188.30351658910865</v>
      </c>
      <c r="P36" s="4">
        <f t="shared" si="8"/>
        <v>-0.72710416034849912</v>
      </c>
      <c r="Q36" s="4">
        <f t="shared" si="9"/>
        <v>164.02616585491623</v>
      </c>
      <c r="R36" s="4">
        <f t="shared" si="10"/>
        <v>0.12200427145493904</v>
      </c>
    </row>
    <row r="37" spans="1:18" outlineLevel="1" x14ac:dyDescent="0.55000000000000004">
      <c r="A37" s="2">
        <f>Türberechnung!A34</f>
        <v>2</v>
      </c>
      <c r="B37" s="5">
        <f>Türberechnung!J34</f>
        <v>-5315.565148847787</v>
      </c>
      <c r="C37" s="23">
        <v>-13.659502605010802</v>
      </c>
      <c r="D37" s="23">
        <v>-0.61025298387860949</v>
      </c>
      <c r="E37" s="4">
        <f t="shared" si="0"/>
        <v>194.57389125200811</v>
      </c>
      <c r="I37" s="4">
        <f t="shared" si="1"/>
        <v>111.92663317337602</v>
      </c>
      <c r="J37" s="4">
        <f t="shared" si="2"/>
        <v>2.2578408740441507</v>
      </c>
      <c r="K37" s="4">
        <f t="shared" si="3"/>
        <v>138.02677498708394</v>
      </c>
      <c r="L37" s="4">
        <f t="shared" si="4"/>
        <v>1.5448109638531613</v>
      </c>
      <c r="M37" s="4">
        <f t="shared" si="5"/>
        <v>159.71462825643434</v>
      </c>
      <c r="N37" s="4">
        <f t="shared" si="6"/>
        <v>0.95232038739359359</v>
      </c>
      <c r="O37" s="4">
        <f t="shared" si="7"/>
        <v>187.55592981678947</v>
      </c>
      <c r="P37" s="4">
        <f t="shared" si="8"/>
        <v>0.19172372501246901</v>
      </c>
      <c r="Q37" s="4">
        <f t="shared" si="9"/>
        <v>163.13178022548712</v>
      </c>
      <c r="R37" s="4">
        <f t="shared" si="10"/>
        <v>0.85896719494760509</v>
      </c>
    </row>
    <row r="38" spans="1:18" outlineLevel="1" x14ac:dyDescent="0.55000000000000004">
      <c r="A38" s="2">
        <f>Türberechnung!A35</f>
        <v>3</v>
      </c>
      <c r="B38" s="5">
        <f>Türberechnung!J35</f>
        <v>-4629.1136945918724</v>
      </c>
      <c r="C38" s="23">
        <v>-9.8083658865309022</v>
      </c>
      <c r="D38" s="23">
        <v>-0.81507615299705594</v>
      </c>
      <c r="E38" s="4">
        <f t="shared" si="0"/>
        <v>235.97782485605933</v>
      </c>
      <c r="I38" s="4">
        <f t="shared" si="1"/>
        <v>111.62963957815427</v>
      </c>
      <c r="J38" s="4">
        <f t="shared" si="2"/>
        <v>2.439304997063656</v>
      </c>
      <c r="K38" s="4">
        <f t="shared" si="3"/>
        <v>137.68267206296494</v>
      </c>
      <c r="L38" s="4">
        <f t="shared" si="4"/>
        <v>1.928229646934259</v>
      </c>
      <c r="M38" s="4">
        <f t="shared" si="5"/>
        <v>159.25172789422663</v>
      </c>
      <c r="N38" s="4">
        <f t="shared" si="6"/>
        <v>1.505115264094204</v>
      </c>
      <c r="O38" s="4">
        <f t="shared" si="7"/>
        <v>186.99266610171375</v>
      </c>
      <c r="P38" s="4">
        <f t="shared" si="8"/>
        <v>0.96092872014484743</v>
      </c>
      <c r="Q38" s="4">
        <f t="shared" si="9"/>
        <v>162.45791199908743</v>
      </c>
      <c r="R38" s="4">
        <f t="shared" si="10"/>
        <v>1.4422204104940957</v>
      </c>
    </row>
    <row r="39" spans="1:18" outlineLevel="1" x14ac:dyDescent="0.55000000000000004">
      <c r="A39" s="2">
        <f>Türberechnung!A36</f>
        <v>4</v>
      </c>
      <c r="B39" s="5">
        <f>Türberechnung!J36</f>
        <v>-3793.8102389499363</v>
      </c>
      <c r="C39" s="23">
        <v>-5.9427088804850552</v>
      </c>
      <c r="D39" s="23">
        <v>-0.95254493519589545</v>
      </c>
      <c r="E39" s="4">
        <f t="shared" si="0"/>
        <v>319.19872866465221</v>
      </c>
      <c r="I39" s="4">
        <f t="shared" si="1"/>
        <v>111.43030984396594</v>
      </c>
      <c r="J39" s="4">
        <f t="shared" si="2"/>
        <v>2.4694144552200608</v>
      </c>
      <c r="K39" s="4">
        <f t="shared" si="3"/>
        <v>137.45172450887088</v>
      </c>
      <c r="L39" s="4">
        <f t="shared" si="4"/>
        <v>2.1601390711962316</v>
      </c>
      <c r="M39" s="4">
        <f t="shared" si="5"/>
        <v>158.94104844645727</v>
      </c>
      <c r="N39" s="4">
        <f t="shared" si="6"/>
        <v>1.9047294787972022</v>
      </c>
      <c r="O39" s="4">
        <f t="shared" si="7"/>
        <v>186.61462695066695</v>
      </c>
      <c r="P39" s="4">
        <f t="shared" si="8"/>
        <v>1.5758174373336677</v>
      </c>
      <c r="Q39" s="4">
        <f t="shared" si="9"/>
        <v>162.00563970565324</v>
      </c>
      <c r="R39" s="4">
        <f t="shared" si="10"/>
        <v>1.8683055314150407</v>
      </c>
    </row>
    <row r="40" spans="1:18" outlineLevel="1" x14ac:dyDescent="0.55000000000000004">
      <c r="A40" s="2">
        <f>Türberechnung!A37</f>
        <v>5</v>
      </c>
      <c r="B40" s="5">
        <f>Türberechnung!J37</f>
        <v>-2810.6213491926997</v>
      </c>
      <c r="C40" s="23">
        <v>-2.0716406059742947</v>
      </c>
      <c r="D40" s="23">
        <v>-1.0224841478571927</v>
      </c>
      <c r="E40" s="4">
        <f t="shared" si="0"/>
        <v>678.35640532612115</v>
      </c>
      <c r="I40" s="4">
        <f t="shared" si="1"/>
        <v>111.32889798560707</v>
      </c>
      <c r="J40" s="4">
        <f t="shared" si="2"/>
        <v>2.3493544178219925</v>
      </c>
      <c r="K40" s="4">
        <f t="shared" si="3"/>
        <v>137.3342266315999</v>
      </c>
      <c r="L40" s="4">
        <f t="shared" si="4"/>
        <v>2.2416070282325022</v>
      </c>
      <c r="M40" s="4">
        <f t="shared" si="5"/>
        <v>158.78298582584273</v>
      </c>
      <c r="N40" s="4">
        <f t="shared" si="6"/>
        <v>2.1527387872433863</v>
      </c>
      <c r="O40" s="4">
        <f t="shared" si="7"/>
        <v>186.42229411584839</v>
      </c>
      <c r="P40" s="4">
        <f t="shared" si="8"/>
        <v>2.038221360494151</v>
      </c>
      <c r="Q40" s="4">
        <f t="shared" si="9"/>
        <v>161.77553969599757</v>
      </c>
      <c r="R40" s="4">
        <f t="shared" si="10"/>
        <v>2.1403397950174297</v>
      </c>
    </row>
    <row r="41" spans="1:18" outlineLevel="1" x14ac:dyDescent="0.55000000000000004">
      <c r="A41" s="2">
        <f>Türberechnung!A38</f>
        <v>6</v>
      </c>
      <c r="B41" s="5">
        <f>Türberechnung!J38</f>
        <v>-1686.6136707442292</v>
      </c>
      <c r="C41" s="23">
        <v>1.7947429741910208</v>
      </c>
      <c r="D41" s="23">
        <v>-1.0248858695214025</v>
      </c>
      <c r="E41" s="4">
        <f t="shared" si="0"/>
        <v>-469.87610343048402</v>
      </c>
      <c r="I41" s="4">
        <f t="shared" si="1"/>
        <v>111.32541548919396</v>
      </c>
      <c r="J41" s="4">
        <f t="shared" si="2"/>
        <v>2.0862146853404835</v>
      </c>
      <c r="K41" s="4">
        <f t="shared" si="3"/>
        <v>137.33019173920403</v>
      </c>
      <c r="L41" s="4">
        <f t="shared" si="4"/>
        <v>2.1795584642807135</v>
      </c>
      <c r="M41" s="4">
        <f t="shared" si="5"/>
        <v>158.77755793488163</v>
      </c>
      <c r="N41" s="4">
        <f t="shared" si="6"/>
        <v>2.2565434838699026</v>
      </c>
      <c r="O41" s="4">
        <f t="shared" si="7"/>
        <v>186.41568938127179</v>
      </c>
      <c r="P41" s="4">
        <f t="shared" si="8"/>
        <v>2.3557501683362556</v>
      </c>
      <c r="Q41" s="4">
        <f t="shared" si="9"/>
        <v>161.76763803172233</v>
      </c>
      <c r="R41" s="4">
        <f t="shared" si="10"/>
        <v>2.267276334362049</v>
      </c>
    </row>
    <row r="42" spans="1:18" outlineLevel="1" x14ac:dyDescent="0.55000000000000004">
      <c r="A42" s="2">
        <f>Türberechnung!A39</f>
        <v>7</v>
      </c>
      <c r="B42" s="5">
        <f>Türberechnung!J39</f>
        <v>-433.8881705026987</v>
      </c>
      <c r="C42" s="23">
        <v>5.6452438472123649</v>
      </c>
      <c r="D42" s="23">
        <v>-0.95992800474723783</v>
      </c>
      <c r="E42" s="4">
        <f t="shared" si="0"/>
        <v>-38.4295330942129</v>
      </c>
      <c r="I42" s="4">
        <f t="shared" si="1"/>
        <v>111.4196043931165</v>
      </c>
      <c r="J42" s="4">
        <f t="shared" si="2"/>
        <v>1.6918698428208523</v>
      </c>
      <c r="K42" s="4">
        <f t="shared" si="3"/>
        <v>137.43932095202464</v>
      </c>
      <c r="L42" s="4">
        <f t="shared" si="4"/>
        <v>1.985645132441624</v>
      </c>
      <c r="M42" s="4">
        <f t="shared" si="5"/>
        <v>158.92436270927124</v>
      </c>
      <c r="N42" s="4">
        <f t="shared" si="6"/>
        <v>2.228221732016018</v>
      </c>
      <c r="O42" s="4">
        <f t="shared" si="7"/>
        <v>186.59432350940074</v>
      </c>
      <c r="P42" s="4">
        <f t="shared" si="8"/>
        <v>2.5406290839350949</v>
      </c>
      <c r="Q42" s="4">
        <f t="shared" si="9"/>
        <v>161.98134940682931</v>
      </c>
      <c r="R42" s="4">
        <f t="shared" si="10"/>
        <v>2.2627366027068172</v>
      </c>
    </row>
    <row r="43" spans="1:18" outlineLevel="1" x14ac:dyDescent="0.55000000000000004">
      <c r="A43" s="2">
        <f>Türberechnung!A40</f>
        <v>8</v>
      </c>
      <c r="B43" s="5">
        <f>Türberechnung!J40</f>
        <v>931.77656550695167</v>
      </c>
      <c r="C43" s="23">
        <v>9.467672877219492</v>
      </c>
      <c r="D43" s="23">
        <v>-0.82799286373724645</v>
      </c>
      <c r="E43" s="4">
        <f t="shared" si="0"/>
        <v>49.208320650206069</v>
      </c>
      <c r="I43" s="4">
        <f t="shared" si="1"/>
        <v>111.61091034758098</v>
      </c>
      <c r="J43" s="4">
        <f t="shared" si="2"/>
        <v>1.181614611892186</v>
      </c>
      <c r="K43" s="4">
        <f t="shared" si="3"/>
        <v>137.66097198892143</v>
      </c>
      <c r="L43" s="4">
        <f t="shared" si="4"/>
        <v>1.6748815359954157</v>
      </c>
      <c r="M43" s="4">
        <f t="shared" si="5"/>
        <v>159.22253612795382</v>
      </c>
      <c r="N43" s="4">
        <f t="shared" si="6"/>
        <v>2.0831572079745064</v>
      </c>
      <c r="O43" s="4">
        <f t="shared" si="7"/>
        <v>186.95714514717824</v>
      </c>
      <c r="P43" s="4">
        <f t="shared" si="8"/>
        <v>2.608321619117703</v>
      </c>
      <c r="Q43" s="4">
        <f t="shared" si="9"/>
        <v>162.41541602075219</v>
      </c>
      <c r="R43" s="4">
        <f t="shared" si="10"/>
        <v>2.1436154926970397</v>
      </c>
    </row>
    <row r="44" spans="1:18" outlineLevel="1" x14ac:dyDescent="0.55000000000000004">
      <c r="A44" s="2">
        <f>Türberechnung!A41</f>
        <v>9</v>
      </c>
      <c r="B44" s="5">
        <f>Türberechnung!J41</f>
        <v>2392.3651778096328</v>
      </c>
      <c r="C44" s="23">
        <v>13.249150877824214</v>
      </c>
      <c r="D44" s="23">
        <v>-0.62968206735731236</v>
      </c>
      <c r="E44" s="4">
        <f t="shared" si="0"/>
        <v>90.283717042344861</v>
      </c>
      <c r="I44" s="4">
        <f t="shared" si="1"/>
        <v>111.8984610023319</v>
      </c>
      <c r="J44" s="4">
        <f t="shared" si="2"/>
        <v>0.57275400782281571</v>
      </c>
      <c r="K44" s="4">
        <f t="shared" si="3"/>
        <v>137.9941341268397</v>
      </c>
      <c r="L44" s="4">
        <f t="shared" si="4"/>
        <v>1.2642450287927882</v>
      </c>
      <c r="M44" s="4">
        <f t="shared" si="5"/>
        <v>159.67071852777246</v>
      </c>
      <c r="N44" s="4">
        <f t="shared" si="6"/>
        <v>1.8386377032804857</v>
      </c>
      <c r="O44" s="4">
        <f t="shared" si="7"/>
        <v>187.50249983722304</v>
      </c>
      <c r="P44" s="4">
        <f t="shared" si="8"/>
        <v>2.5761326428155233</v>
      </c>
      <c r="Q44" s="4">
        <f t="shared" si="9"/>
        <v>163.06785854084217</v>
      </c>
      <c r="R44" s="4">
        <f t="shared" si="10"/>
        <v>1.9286561444529944</v>
      </c>
    </row>
    <row r="45" spans="1:18" outlineLevel="1" x14ac:dyDescent="0.55000000000000004">
      <c r="A45" s="2">
        <f>Türberechnung!A42</f>
        <v>10</v>
      </c>
      <c r="B45" s="5">
        <f>Türberechnung!J42</f>
        <v>3928.9752621478547</v>
      </c>
      <c r="C45" s="23">
        <v>16.976534122641826</v>
      </c>
      <c r="D45" s="23">
        <v>-0.36582500368183618</v>
      </c>
      <c r="E45" s="4">
        <f t="shared" si="0"/>
        <v>115.71782655293958</v>
      </c>
      <c r="I45" s="4">
        <f t="shared" si="1"/>
        <v>112.28105374466134</v>
      </c>
      <c r="J45" s="4">
        <f t="shared" si="2"/>
        <v>-0.1166889817030069</v>
      </c>
      <c r="K45" s="4">
        <f t="shared" si="3"/>
        <v>138.43741399381452</v>
      </c>
      <c r="L45" s="4">
        <f t="shared" si="4"/>
        <v>0.77139970288471615</v>
      </c>
      <c r="M45" s="4">
        <f t="shared" si="5"/>
        <v>160.26703549167902</v>
      </c>
      <c r="N45" s="4">
        <f t="shared" si="6"/>
        <v>1.5125823313704205</v>
      </c>
      <c r="O45" s="4">
        <f t="shared" si="7"/>
        <v>188.22810676233061</v>
      </c>
      <c r="P45" s="4">
        <f t="shared" si="8"/>
        <v>2.4619464924340937</v>
      </c>
      <c r="Q45" s="4">
        <f t="shared" si="9"/>
        <v>163.93594828033449</v>
      </c>
      <c r="R45" s="4">
        <f t="shared" si="10"/>
        <v>1.6371531776696338</v>
      </c>
    </row>
    <row r="46" spans="1:18" outlineLevel="1" x14ac:dyDescent="0.55000000000000004">
      <c r="A46" s="2">
        <f>Türberechnung!A43</f>
        <v>11</v>
      </c>
      <c r="B46" s="5">
        <f>Türberechnung!J43</f>
        <v>5522.955039018575</v>
      </c>
      <c r="C46" s="23">
        <v>20.636888917071435</v>
      </c>
      <c r="D46" s="23">
        <v>-3.7479321802979471E-2</v>
      </c>
      <c r="E46" s="4">
        <f t="shared" si="0"/>
        <v>133.81268516810752</v>
      </c>
      <c r="I46" s="4">
        <f t="shared" si="1"/>
        <v>112.75715498338567</v>
      </c>
      <c r="J46" s="4">
        <f t="shared" si="2"/>
        <v>-0.86904127502429951</v>
      </c>
      <c r="K46" s="4">
        <f t="shared" si="3"/>
        <v>138.98903473937099</v>
      </c>
      <c r="L46" s="4">
        <f t="shared" si="4"/>
        <v>0.21364750219618872</v>
      </c>
      <c r="M46" s="4">
        <f t="shared" si="5"/>
        <v>161.00909673272525</v>
      </c>
      <c r="N46" s="4">
        <f t="shared" si="6"/>
        <v>1.1224986488039459</v>
      </c>
      <c r="O46" s="4">
        <f t="shared" si="7"/>
        <v>189.13105738749746</v>
      </c>
      <c r="P46" s="4">
        <f t="shared" si="8"/>
        <v>2.283198205129521</v>
      </c>
      <c r="Q46" s="4">
        <f t="shared" si="9"/>
        <v>165.01620557371592</v>
      </c>
      <c r="R46" s="4">
        <f t="shared" si="10"/>
        <v>1.2878871688642239</v>
      </c>
    </row>
    <row r="47" spans="1:18" outlineLevel="1" x14ac:dyDescent="0.55000000000000004">
      <c r="A47" s="2">
        <f>Türberechnung!A44</f>
        <v>12</v>
      </c>
      <c r="B47" s="5">
        <f>Türberechnung!J44</f>
        <v>7156.7675136247226</v>
      </c>
      <c r="C47" s="23">
        <v>24.217947229611919</v>
      </c>
      <c r="D47" s="23">
        <v>0.35407677964871409</v>
      </c>
      <c r="E47" s="4">
        <f t="shared" si="0"/>
        <v>147.75751730258037</v>
      </c>
      <c r="I47" s="4">
        <f t="shared" si="1"/>
        <v>113.32491133049064</v>
      </c>
      <c r="J47" s="4">
        <f t="shared" si="2"/>
        <v>-1.6677740688201783</v>
      </c>
      <c r="K47" s="4">
        <f t="shared" si="3"/>
        <v>139.64684898980983</v>
      </c>
      <c r="L47" s="4">
        <f t="shared" si="4"/>
        <v>-0.39284747439112472</v>
      </c>
      <c r="M47" s="4">
        <f t="shared" si="5"/>
        <v>161.89401352200608</v>
      </c>
      <c r="N47" s="4">
        <f t="shared" si="6"/>
        <v>0.68471383890732063</v>
      </c>
      <c r="O47" s="4">
        <f t="shared" si="7"/>
        <v>190.20783666648961</v>
      </c>
      <c r="P47" s="4">
        <f t="shared" si="8"/>
        <v>2.056119188470654</v>
      </c>
      <c r="Q47" s="4">
        <f t="shared" si="9"/>
        <v>166.304425147492</v>
      </c>
      <c r="R47" s="4">
        <f t="shared" si="10"/>
        <v>0.89833607092109102</v>
      </c>
    </row>
    <row r="48" spans="1:18" outlineLevel="1" x14ac:dyDescent="0.55000000000000004">
      <c r="A48" s="2">
        <f>Türberechnung!A45</f>
        <v>13</v>
      </c>
      <c r="B48" s="5">
        <f>Türberechnung!J45</f>
        <v>8814.5711087944092</v>
      </c>
      <c r="C48" s="23">
        <v>27.708493241082554</v>
      </c>
      <c r="D48" s="23">
        <v>0.80735967087299521</v>
      </c>
      <c r="E48" s="4">
        <f t="shared" si="0"/>
        <v>159.05901183622117</v>
      </c>
      <c r="I48" s="4">
        <f t="shared" si="1"/>
        <v>113.98217152276584</v>
      </c>
      <c r="J48" s="4">
        <f t="shared" si="2"/>
        <v>-2.49802265030947</v>
      </c>
      <c r="K48" s="4">
        <f t="shared" si="3"/>
        <v>140.40836424706663</v>
      </c>
      <c r="L48" s="4">
        <f t="shared" si="4"/>
        <v>-1.0335626853318036</v>
      </c>
      <c r="M48" s="4">
        <f t="shared" si="5"/>
        <v>162.91843285617296</v>
      </c>
      <c r="N48" s="4">
        <f t="shared" si="6"/>
        <v>0.21387748249165089</v>
      </c>
      <c r="O48" s="4">
        <f t="shared" si="7"/>
        <v>191.45436461735639</v>
      </c>
      <c r="P48" s="4">
        <f t="shared" si="8"/>
        <v>1.7952528271571391</v>
      </c>
      <c r="Q48" s="4">
        <f t="shared" si="9"/>
        <v>167.79572585961989</v>
      </c>
      <c r="R48" s="4">
        <f t="shared" si="10"/>
        <v>0.48416236293322801</v>
      </c>
    </row>
    <row r="49" spans="1:18" outlineLevel="1" x14ac:dyDescent="0.55000000000000004">
      <c r="A49" s="2">
        <f>Türberechnung!A46</f>
        <v>14</v>
      </c>
      <c r="B49" s="5">
        <f>Türberechnung!J46</f>
        <v>10482.543272990699</v>
      </c>
      <c r="C49" s="23">
        <v>31.098652066063959</v>
      </c>
      <c r="D49" s="23">
        <v>1.3207013286595828</v>
      </c>
      <c r="E49" s="4">
        <f t="shared" si="0"/>
        <v>168.53693932975398</v>
      </c>
      <c r="I49" s="4">
        <f t="shared" si="1"/>
        <v>114.72651692655639</v>
      </c>
      <c r="J49" s="4">
        <f t="shared" si="2"/>
        <v>-3.3468632076899492</v>
      </c>
      <c r="K49" s="4">
        <f t="shared" si="3"/>
        <v>141.2707782321481</v>
      </c>
      <c r="L49" s="4">
        <f t="shared" si="4"/>
        <v>-1.6958817143033866</v>
      </c>
      <c r="M49" s="4">
        <f t="shared" si="5"/>
        <v>164.07858500277064</v>
      </c>
      <c r="N49" s="4">
        <f t="shared" si="6"/>
        <v>-0.2772976200041703</v>
      </c>
      <c r="O49" s="4">
        <f t="shared" si="7"/>
        <v>192.8660541762695</v>
      </c>
      <c r="P49" s="4">
        <f t="shared" si="8"/>
        <v>1.5132053553741953</v>
      </c>
      <c r="Q49" s="4">
        <f t="shared" si="9"/>
        <v>169.48461991373776</v>
      </c>
      <c r="R49" s="4">
        <f t="shared" si="10"/>
        <v>5.8943177502153048E-2</v>
      </c>
    </row>
    <row r="50" spans="1:18" outlineLevel="1" x14ac:dyDescent="0.55000000000000004">
      <c r="A50" s="2">
        <f>Türberechnung!A47</f>
        <v>15</v>
      </c>
      <c r="B50" s="5">
        <f>Türberechnung!J47</f>
        <v>12148.994022973871</v>
      </c>
      <c r="C50" s="23">
        <v>34.380071518893011</v>
      </c>
      <c r="D50" s="23">
        <v>1.8922744809020933</v>
      </c>
      <c r="E50" s="4">
        <f t="shared" si="0"/>
        <v>176.68657286384044</v>
      </c>
      <c r="I50" s="4">
        <f t="shared" si="1"/>
        <v>115.55529799730803</v>
      </c>
      <c r="J50" s="4">
        <f t="shared" si="2"/>
        <v>-4.2033952039049831</v>
      </c>
      <c r="K50" s="4">
        <f t="shared" si="3"/>
        <v>142.23102112791551</v>
      </c>
      <c r="L50" s="4">
        <f t="shared" si="4"/>
        <v>-2.3691686658080342</v>
      </c>
      <c r="M50" s="4">
        <f t="shared" si="5"/>
        <v>165.37034032683871</v>
      </c>
      <c r="N50" s="4">
        <f t="shared" si="6"/>
        <v>-0.7781057678930865</v>
      </c>
      <c r="O50" s="4">
        <f t="shared" si="7"/>
        <v>194.43788034493642</v>
      </c>
      <c r="P50" s="4">
        <f t="shared" si="8"/>
        <v>1.2205824415078805</v>
      </c>
      <c r="Q50" s="4">
        <f t="shared" si="9"/>
        <v>171.36509558461563</v>
      </c>
      <c r="R50" s="4">
        <f t="shared" si="10"/>
        <v>-0.36590553889182592</v>
      </c>
    </row>
    <row r="51" spans="1:18" outlineLevel="1" x14ac:dyDescent="0.55000000000000004">
      <c r="A51" s="2">
        <f>Türberechnung!A48</f>
        <v>16</v>
      </c>
      <c r="B51" s="5">
        <f>Türberechnung!J48</f>
        <v>13804.323322130662</v>
      </c>
      <c r="C51" s="23">
        <v>37.546002681088247</v>
      </c>
      <c r="D51" s="23">
        <v>2.5201200237942678</v>
      </c>
      <c r="E51" s="4">
        <f t="shared" si="0"/>
        <v>183.83213040524069</v>
      </c>
      <c r="I51" s="4">
        <f t="shared" si="1"/>
        <v>116.46567403450169</v>
      </c>
      <c r="J51" s="4">
        <f t="shared" si="2"/>
        <v>-5.058682303022362</v>
      </c>
      <c r="K51" s="4">
        <f t="shared" si="3"/>
        <v>143.28580163997435</v>
      </c>
      <c r="L51" s="4">
        <f t="shared" si="4"/>
        <v>-3.0447051370579503</v>
      </c>
      <c r="M51" s="4">
        <f t="shared" si="5"/>
        <v>166.78927125377504</v>
      </c>
      <c r="N51" s="4">
        <f t="shared" si="6"/>
        <v>-1.2797824707886776</v>
      </c>
      <c r="O51" s="4">
        <f t="shared" si="7"/>
        <v>196.1644555878899</v>
      </c>
      <c r="P51" s="4">
        <f t="shared" si="8"/>
        <v>0.92605902874359891</v>
      </c>
      <c r="Q51" s="4">
        <f t="shared" si="9"/>
        <v>173.43070742073087</v>
      </c>
      <c r="R51" s="4">
        <f t="shared" si="10"/>
        <v>-0.78106371052707613</v>
      </c>
    </row>
    <row r="52" spans="1:18" outlineLevel="1" x14ac:dyDescent="0.55000000000000004">
      <c r="A52" s="2">
        <f>Türberechnung!A49</f>
        <v>17</v>
      </c>
      <c r="B52" s="5">
        <f>Türberechnung!J49</f>
        <v>15440.873728941806</v>
      </c>
      <c r="C52" s="23">
        <v>40.591294333805791</v>
      </c>
      <c r="D52" s="23">
        <v>3.2021750673005522</v>
      </c>
      <c r="E52" s="4">
        <f t="shared" si="0"/>
        <v>190.19932700300873</v>
      </c>
      <c r="I52" s="4">
        <f t="shared" si="1"/>
        <v>117.4546538475858</v>
      </c>
      <c r="J52" s="4">
        <f t="shared" si="2"/>
        <v>-5.9056008785365446</v>
      </c>
      <c r="K52" s="4">
        <f t="shared" si="3"/>
        <v>144.43165411306492</v>
      </c>
      <c r="L52" s="4">
        <f t="shared" si="4"/>
        <v>-3.7155381624981056</v>
      </c>
      <c r="M52" s="4">
        <f t="shared" si="5"/>
        <v>168.33071565209923</v>
      </c>
      <c r="N52" s="4">
        <f t="shared" si="6"/>
        <v>-1.7753504800327464</v>
      </c>
      <c r="O52" s="4">
        <f t="shared" si="7"/>
        <v>198.04010695753217</v>
      </c>
      <c r="P52" s="4">
        <f t="shared" si="8"/>
        <v>0.63653481388133148</v>
      </c>
      <c r="Q52" s="4">
        <f t="shared" si="9"/>
        <v>175.67466851386655</v>
      </c>
      <c r="R52" s="4">
        <f t="shared" si="10"/>
        <v>-1.1791493756615619</v>
      </c>
    </row>
    <row r="53" spans="1:18" outlineLevel="1" x14ac:dyDescent="0.55000000000000004">
      <c r="A53" s="2">
        <f>Türberechnung!A50</f>
        <v>18</v>
      </c>
      <c r="B53" s="5">
        <f>Türberechnung!J50</f>
        <v>17052.721976192624</v>
      </c>
      <c r="C53" s="23">
        <v>43.512320615285631</v>
      </c>
      <c r="D53" s="23">
        <v>3.9363002713723709</v>
      </c>
      <c r="E53" s="4">
        <f t="shared" si="0"/>
        <v>195.95279836904515</v>
      </c>
      <c r="I53" s="4">
        <f t="shared" si="1"/>
        <v>118.51913539348993</v>
      </c>
      <c r="J53" s="4">
        <f t="shared" si="2"/>
        <v>-6.7386367396166627</v>
      </c>
      <c r="K53" s="4">
        <f t="shared" si="3"/>
        <v>145.66498445590557</v>
      </c>
      <c r="L53" s="4">
        <f t="shared" si="4"/>
        <v>-4.3762789640607025</v>
      </c>
      <c r="M53" s="4">
        <f t="shared" si="5"/>
        <v>169.98983861330154</v>
      </c>
      <c r="N53" s="4">
        <f t="shared" si="6"/>
        <v>-2.2594172580273479</v>
      </c>
      <c r="O53" s="4">
        <f t="shared" si="7"/>
        <v>200.05895126872969</v>
      </c>
      <c r="P53" s="4">
        <f t="shared" si="8"/>
        <v>0.35733648293291481</v>
      </c>
      <c r="Q53" s="4">
        <f t="shared" si="9"/>
        <v>178.08994043526283</v>
      </c>
      <c r="R53" s="4">
        <f t="shared" si="10"/>
        <v>-1.5545088030400711</v>
      </c>
    </row>
    <row r="54" spans="1:18" outlineLevel="1" x14ac:dyDescent="0.55000000000000004">
      <c r="A54" s="2">
        <f>Türberechnung!A51</f>
        <v>19</v>
      </c>
      <c r="B54" s="5">
        <f>Türberechnung!J51</f>
        <v>18635.443316562665</v>
      </c>
      <c r="C54" s="23">
        <v>46.306861793056299</v>
      </c>
      <c r="D54" s="23">
        <v>4.7203054823613995</v>
      </c>
      <c r="E54" s="4">
        <f t="shared" si="0"/>
        <v>201.21686716586186</v>
      </c>
      <c r="I54" s="4">
        <f t="shared" si="1"/>
        <v>119.65594294942403</v>
      </c>
      <c r="J54" s="4">
        <f t="shared" si="2"/>
        <v>-7.5536608908090495</v>
      </c>
      <c r="K54" s="4">
        <f t="shared" si="3"/>
        <v>146.98211321036715</v>
      </c>
      <c r="L54" s="4">
        <f t="shared" si="4"/>
        <v>-5.0228825115950126</v>
      </c>
      <c r="M54" s="4">
        <f t="shared" si="5"/>
        <v>171.76169039013675</v>
      </c>
      <c r="N54" s="4">
        <f t="shared" si="6"/>
        <v>-2.7279536000870883</v>
      </c>
      <c r="O54" s="4">
        <f t="shared" si="7"/>
        <v>202.2149655989495</v>
      </c>
      <c r="P54" s="4">
        <f t="shared" si="8"/>
        <v>9.2437612393710872E-2</v>
      </c>
      <c r="Q54" s="4">
        <f t="shared" si="9"/>
        <v>180.66931757941674</v>
      </c>
      <c r="R54" s="4">
        <f t="shared" si="10"/>
        <v>-1.9029850777709689</v>
      </c>
    </row>
    <row r="55" spans="1:18" outlineLevel="1" x14ac:dyDescent="0.55000000000000004">
      <c r="A55" s="2">
        <f>Türberechnung!A52</f>
        <v>20</v>
      </c>
      <c r="B55" s="5">
        <f>Türberechnung!J52</f>
        <v>20185.872761124865</v>
      </c>
      <c r="C55" s="23">
        <v>48.973956171645092</v>
      </c>
      <c r="D55" s="23">
        <v>5.5519730124706834</v>
      </c>
      <c r="E55" s="4">
        <f t="shared" si="0"/>
        <v>206.08783054381942</v>
      </c>
      <c r="I55" s="4">
        <f t="shared" si="1"/>
        <v>120.86186086808249</v>
      </c>
      <c r="J55" s="4">
        <f t="shared" si="2"/>
        <v>-8.3477058071709873</v>
      </c>
      <c r="K55" s="4">
        <f t="shared" si="3"/>
        <v>148.37931466095074</v>
      </c>
      <c r="L55" s="4">
        <f t="shared" si="4"/>
        <v>-5.652428655156589</v>
      </c>
      <c r="M55" s="4">
        <f t="shared" si="5"/>
        <v>173.64125900818374</v>
      </c>
      <c r="N55" s="4">
        <f t="shared" si="6"/>
        <v>-3.1780739446127373</v>
      </c>
      <c r="O55" s="4">
        <f t="shared" si="7"/>
        <v>204.50205130675005</v>
      </c>
      <c r="P55" s="4">
        <f t="shared" si="8"/>
        <v>-0.1553237657082791</v>
      </c>
      <c r="Q55" s="4">
        <f t="shared" si="9"/>
        <v>183.4055037534763</v>
      </c>
      <c r="R55" s="4">
        <f t="shared" si="10"/>
        <v>-2.2216865562023886</v>
      </c>
    </row>
    <row r="56" spans="1:18" outlineLevel="1" x14ac:dyDescent="0.55000000000000004">
      <c r="A56" s="2">
        <f>Türberechnung!A53</f>
        <v>21</v>
      </c>
      <c r="B56" s="5">
        <f>Türberechnung!J53</f>
        <v>21701.878931591044</v>
      </c>
      <c r="C56" s="23">
        <v>51.513738063122197</v>
      </c>
      <c r="D56" s="23">
        <v>6.4290781936790191</v>
      </c>
      <c r="E56" s="4">
        <f t="shared" si="0"/>
        <v>210.64166324911923</v>
      </c>
      <c r="I56" s="4">
        <f t="shared" si="1"/>
        <v>122.13366338083458</v>
      </c>
      <c r="J56" s="4">
        <f t="shared" si="2"/>
        <v>-9.1187558434113392</v>
      </c>
      <c r="K56" s="4">
        <f t="shared" si="3"/>
        <v>149.85285136538073</v>
      </c>
      <c r="L56" s="4">
        <f t="shared" si="4"/>
        <v>-6.2629178650946304</v>
      </c>
      <c r="M56" s="4">
        <f t="shared" si="5"/>
        <v>175.62351671771458</v>
      </c>
      <c r="N56" s="4">
        <f t="shared" si="6"/>
        <v>-3.607831255749621</v>
      </c>
      <c r="O56" s="4">
        <f t="shared" si="7"/>
        <v>206.91409055507296</v>
      </c>
      <c r="P56" s="4">
        <f t="shared" si="8"/>
        <v>-0.38404240674469475</v>
      </c>
      <c r="Q56" s="4">
        <f t="shared" si="9"/>
        <v>186.2911797996517</v>
      </c>
      <c r="R56" s="4">
        <f t="shared" si="10"/>
        <v>-2.508768852252524</v>
      </c>
    </row>
    <row r="57" spans="1:18" outlineLevel="1" x14ac:dyDescent="0.55000000000000004">
      <c r="A57" s="2">
        <f>Türberechnung!A54</f>
        <v>22</v>
      </c>
      <c r="B57" s="5">
        <f>Türberechnung!J54</f>
        <v>23182.159609080365</v>
      </c>
      <c r="C57" s="23">
        <v>53.927273287996037</v>
      </c>
      <c r="D57" s="23">
        <v>7.3494070679725398</v>
      </c>
      <c r="E57" s="4">
        <f t="shared" si="0"/>
        <v>214.93910405294503</v>
      </c>
      <c r="I57" s="4">
        <f t="shared" si="1"/>
        <v>123.46814024856018</v>
      </c>
      <c r="J57" s="4">
        <f t="shared" si="2"/>
        <v>-9.86555932599091</v>
      </c>
      <c r="K57" s="4">
        <f t="shared" si="3"/>
        <v>151.39900387419385</v>
      </c>
      <c r="L57" s="4">
        <f t="shared" si="4"/>
        <v>-6.8530886941723201</v>
      </c>
      <c r="M57" s="4">
        <f t="shared" si="5"/>
        <v>177.70345997361792</v>
      </c>
      <c r="N57" s="4">
        <f t="shared" si="6"/>
        <v>-4.0160335086408487</v>
      </c>
      <c r="O57" s="4">
        <f t="shared" si="7"/>
        <v>209.44499495938015</v>
      </c>
      <c r="P57" s="4">
        <f t="shared" si="8"/>
        <v>-0.59256464512547247</v>
      </c>
      <c r="Q57" s="4">
        <f t="shared" si="9"/>
        <v>189.31906179607739</v>
      </c>
      <c r="R57" s="4">
        <f t="shared" si="10"/>
        <v>-2.763238040872213</v>
      </c>
    </row>
    <row r="58" spans="1:18" outlineLevel="1" x14ac:dyDescent="0.55000000000000004">
      <c r="A58" s="2">
        <f>Türberechnung!A55</f>
        <v>23</v>
      </c>
      <c r="B58" s="5">
        <f>Türberechnung!J55</f>
        <v>24626.063201118694</v>
      </c>
      <c r="C58" s="23">
        <v>56.216400389528488</v>
      </c>
      <c r="D58" s="23">
        <v>8.3107712466806944</v>
      </c>
      <c r="E58" s="4">
        <f t="shared" si="0"/>
        <v>219.02917147382695</v>
      </c>
      <c r="I58" s="4">
        <f t="shared" si="1"/>
        <v>124.862118307687</v>
      </c>
      <c r="J58" s="4">
        <f t="shared" si="2"/>
        <v>-10.587465528579479</v>
      </c>
      <c r="K58" s="4">
        <f t="shared" si="3"/>
        <v>153.01409569442356</v>
      </c>
      <c r="L58" s="4">
        <f t="shared" si="4"/>
        <v>-7.4222598635200088</v>
      </c>
      <c r="M58" s="4">
        <f t="shared" si="5"/>
        <v>179.87614301749835</v>
      </c>
      <c r="N58" s="4">
        <f t="shared" si="6"/>
        <v>-4.4020846483271416</v>
      </c>
      <c r="O58" s="4">
        <f t="shared" si="7"/>
        <v>212.08874645082756</v>
      </c>
      <c r="P58" s="4">
        <f t="shared" si="8"/>
        <v>-0.78033142393287203</v>
      </c>
      <c r="Q58" s="4">
        <f t="shared" si="9"/>
        <v>192.48194994402721</v>
      </c>
      <c r="R58" s="4">
        <f t="shared" si="10"/>
        <v>-2.9847784694974653</v>
      </c>
    </row>
    <row r="59" spans="1:18" outlineLevel="1" x14ac:dyDescent="0.55000000000000004">
      <c r="A59" s="2">
        <f>Türberechnung!A56</f>
        <v>24</v>
      </c>
      <c r="B59" s="5">
        <f>Türberechnung!J56</f>
        <v>26033.437035893476</v>
      </c>
      <c r="C59" s="23">
        <v>58.383582920689449</v>
      </c>
      <c r="D59" s="23">
        <v>9.3110200891084851</v>
      </c>
      <c r="E59" s="4">
        <f t="shared" si="0"/>
        <v>222.95169064271303</v>
      </c>
      <c r="I59" s="4">
        <f t="shared" si="1"/>
        <v>126.3124791292073</v>
      </c>
      <c r="J59" s="4">
        <f t="shared" si="2"/>
        <v>-11.284286837577616</v>
      </c>
      <c r="K59" s="4">
        <f t="shared" si="3"/>
        <v>154.69451374970225</v>
      </c>
      <c r="L59" s="4">
        <f t="shared" si="4"/>
        <v>-7.9701970941305262</v>
      </c>
      <c r="M59" s="4">
        <f t="shared" si="5"/>
        <v>182.13670540138517</v>
      </c>
      <c r="N59" s="4">
        <f t="shared" si="6"/>
        <v>-4.7658501504875606</v>
      </c>
      <c r="O59" s="4">
        <f t="shared" si="7"/>
        <v>214.83943076750398</v>
      </c>
      <c r="P59" s="4">
        <f t="shared" si="8"/>
        <v>-0.94724559419689836</v>
      </c>
      <c r="Q59" s="4">
        <f t="shared" si="9"/>
        <v>195.77276863561465</v>
      </c>
      <c r="R59" s="4">
        <f t="shared" si="10"/>
        <v>-3.1736056933927577</v>
      </c>
    </row>
    <row r="60" spans="1:18" outlineLevel="1" x14ac:dyDescent="0.55000000000000004">
      <c r="A60" s="2">
        <f>Türberechnung!A57</f>
        <v>25</v>
      </c>
      <c r="B60" s="5">
        <f>Türberechnung!J57</f>
        <v>27404.501310566608</v>
      </c>
      <c r="C60" s="23">
        <v>60.431775904439995</v>
      </c>
      <c r="D60" s="23">
        <v>10.348050423643937</v>
      </c>
      <c r="E60" s="4">
        <f t="shared" si="0"/>
        <v>226.73916909128238</v>
      </c>
      <c r="I60" s="4">
        <f t="shared" si="1"/>
        <v>127.8161731142837</v>
      </c>
      <c r="J60" s="4">
        <f t="shared" si="2"/>
        <v>-11.956184649355606</v>
      </c>
      <c r="K60" s="4">
        <f t="shared" si="3"/>
        <v>156.43672471172181</v>
      </c>
      <c r="L60" s="4">
        <f t="shared" si="4"/>
        <v>-8.4970031285599212</v>
      </c>
      <c r="M60" s="4">
        <f t="shared" si="5"/>
        <v>184.4803939574353</v>
      </c>
      <c r="N60" s="4">
        <f t="shared" si="6"/>
        <v>-5.1075456577695366</v>
      </c>
      <c r="O60" s="4">
        <f t="shared" si="7"/>
        <v>217.69126418747649</v>
      </c>
      <c r="P60" s="4">
        <f t="shared" si="8"/>
        <v>-1.0935619231029632</v>
      </c>
      <c r="Q60" s="4">
        <f t="shared" si="9"/>
        <v>199.18459843623629</v>
      </c>
      <c r="R60" s="4">
        <f t="shared" si="10"/>
        <v>-3.3303432779376054</v>
      </c>
    </row>
    <row r="61" spans="1:18" outlineLevel="1" x14ac:dyDescent="0.55000000000000004">
      <c r="A61" s="2">
        <f>Türberechnung!A58</f>
        <v>26</v>
      </c>
      <c r="B61" s="5">
        <f>Türberechnung!J58</f>
        <v>28739.746349420995</v>
      </c>
      <c r="C61" s="23">
        <v>62.364307867875986</v>
      </c>
      <c r="D61" s="23">
        <v>11.419814073026588</v>
      </c>
      <c r="E61" s="4">
        <f t="shared" si="0"/>
        <v>230.41822584088126</v>
      </c>
      <c r="I61" s="4">
        <f t="shared" si="1"/>
        <v>129.37023040588855</v>
      </c>
      <c r="J61" s="4">
        <f t="shared" si="2"/>
        <v>-12.603576593479227</v>
      </c>
      <c r="K61" s="4">
        <f t="shared" si="3"/>
        <v>158.23728764268466</v>
      </c>
      <c r="L61" s="4">
        <f t="shared" si="4"/>
        <v>-9.0030285039689257</v>
      </c>
      <c r="M61" s="4">
        <f t="shared" si="5"/>
        <v>186.90257980504006</v>
      </c>
      <c r="N61" s="4">
        <f t="shared" si="6"/>
        <v>-5.4276462928974363</v>
      </c>
      <c r="O61" s="4">
        <f t="shared" si="7"/>
        <v>220.63861422327878</v>
      </c>
      <c r="P61" s="4">
        <f t="shared" si="8"/>
        <v>-1.2197974194968373</v>
      </c>
      <c r="Q61" s="4">
        <f t="shared" si="9"/>
        <v>202.71070084270519</v>
      </c>
      <c r="R61" s="4">
        <f t="shared" si="10"/>
        <v>-3.4559212384862441</v>
      </c>
    </row>
    <row r="62" spans="1:18" outlineLevel="1" x14ac:dyDescent="0.55000000000000004">
      <c r="A62" s="2">
        <f>Türberechnung!A59</f>
        <v>27</v>
      </c>
      <c r="B62" s="5">
        <f>Türberechnung!J59</f>
        <v>30039.850290695631</v>
      </c>
      <c r="C62" s="23">
        <v>64.184778643004705</v>
      </c>
      <c r="D62" s="23">
        <v>12.524323458713514</v>
      </c>
      <c r="E62" s="4">
        <f t="shared" si="0"/>
        <v>234.01070258243837</v>
      </c>
      <c r="I62" s="4">
        <f t="shared" si="1"/>
        <v>130.97176901513458</v>
      </c>
      <c r="J62" s="4">
        <f t="shared" si="2"/>
        <v>-13.227062285257322</v>
      </c>
      <c r="K62" s="4">
        <f t="shared" si="3"/>
        <v>160.0928634106387</v>
      </c>
      <c r="L62" s="4">
        <f t="shared" si="4"/>
        <v>-9.4888002900223647</v>
      </c>
      <c r="M62" s="4">
        <f t="shared" si="5"/>
        <v>189.39877101669254</v>
      </c>
      <c r="N62" s="4">
        <f t="shared" si="6"/>
        <v>-5.72681390476854</v>
      </c>
      <c r="O62" s="4">
        <f t="shared" si="7"/>
        <v>223.67601503391782</v>
      </c>
      <c r="P62" s="4">
        <f t="shared" si="8"/>
        <v>-1.3266592652928157</v>
      </c>
      <c r="Q62" s="4">
        <f t="shared" si="9"/>
        <v>206.34453672161519</v>
      </c>
      <c r="R62" s="4">
        <f t="shared" si="10"/>
        <v>-3.5514934633551785</v>
      </c>
    </row>
    <row r="63" spans="1:18" outlineLevel="1" x14ac:dyDescent="0.55000000000000004">
      <c r="A63" s="2">
        <f>Türberechnung!A60</f>
        <v>28</v>
      </c>
      <c r="B63" s="5">
        <f>Türberechnung!J60</f>
        <v>31305.614198345582</v>
      </c>
      <c r="C63" s="23">
        <v>65.89697232218009</v>
      </c>
      <c r="D63" s="23">
        <v>13.659655555101196</v>
      </c>
      <c r="E63" s="4">
        <f t="shared" si="0"/>
        <v>237.5345413844492</v>
      </c>
      <c r="I63" s="4">
        <f t="shared" si="1"/>
        <v>132.61800055489672</v>
      </c>
      <c r="J63" s="4">
        <f t="shared" si="2"/>
        <v>-13.827364774367794</v>
      </c>
      <c r="K63" s="4">
        <f t="shared" si="3"/>
        <v>162.00022133256999</v>
      </c>
      <c r="L63" s="4">
        <f t="shared" si="4"/>
        <v>-9.9549659956667558</v>
      </c>
      <c r="M63" s="4">
        <f t="shared" si="5"/>
        <v>191.96462155452869</v>
      </c>
      <c r="N63" s="4">
        <f t="shared" si="6"/>
        <v>-6.0058394915124769</v>
      </c>
      <c r="O63" s="4">
        <f t="shared" si="7"/>
        <v>226.79817829898394</v>
      </c>
      <c r="P63" s="4">
        <f t="shared" si="8"/>
        <v>-1.4149876421675618</v>
      </c>
      <c r="Q63" s="4">
        <f t="shared" si="9"/>
        <v>210.07977931873066</v>
      </c>
      <c r="R63" s="4">
        <f t="shared" si="10"/>
        <v>-3.6183713919133917</v>
      </c>
    </row>
    <row r="64" spans="1:18" outlineLevel="1" x14ac:dyDescent="0.55000000000000004">
      <c r="A64" s="2">
        <f>Türberechnung!A61</f>
        <v>29</v>
      </c>
      <c r="B64" s="5">
        <f>Türberechnung!J61</f>
        <v>32537.911723427853</v>
      </c>
      <c r="C64" s="23">
        <v>67.504784263146263</v>
      </c>
      <c r="D64" s="23">
        <v>14.823954448989802</v>
      </c>
      <c r="E64" s="4">
        <f t="shared" si="0"/>
        <v>241.00448641231853</v>
      </c>
      <c r="I64" s="4">
        <f t="shared" si="1"/>
        <v>134.30623395103521</v>
      </c>
      <c r="J64" s="4">
        <f t="shared" si="2"/>
        <v>-14.405285027307288</v>
      </c>
      <c r="K64" s="4">
        <f t="shared" si="3"/>
        <v>163.95624347430285</v>
      </c>
      <c r="L64" s="4">
        <f t="shared" si="4"/>
        <v>-10.402250034770459</v>
      </c>
      <c r="M64" s="4">
        <f t="shared" si="5"/>
        <v>194.59593705471693</v>
      </c>
      <c r="N64" s="4">
        <f t="shared" si="6"/>
        <v>-6.2655982247009412</v>
      </c>
      <c r="O64" s="4">
        <f t="shared" si="7"/>
        <v>230.00000025717762</v>
      </c>
      <c r="P64" s="4">
        <f t="shared" si="8"/>
        <v>-1.4857109276591327</v>
      </c>
      <c r="Q64" s="4">
        <f t="shared" si="9"/>
        <v>213.91032267962419</v>
      </c>
      <c r="R64" s="4">
        <f t="shared" si="10"/>
        <v>-3.6579713551317838</v>
      </c>
    </row>
    <row r="65" spans="1:18" outlineLevel="1" x14ac:dyDescent="0.55000000000000004">
      <c r="A65" s="2">
        <f>Türberechnung!A62</f>
        <v>30</v>
      </c>
      <c r="B65" s="5">
        <f>Türberechnung!J62</f>
        <v>33737.65070468327</v>
      </c>
      <c r="C65" s="23">
        <v>69.01216077521957</v>
      </c>
      <c r="D65" s="23">
        <v>16.015432737808233</v>
      </c>
      <c r="E65" s="4">
        <f t="shared" si="0"/>
        <v>244.43265017139967</v>
      </c>
      <c r="I65" s="4">
        <f t="shared" si="1"/>
        <v>136.03387746982193</v>
      </c>
      <c r="J65" s="4">
        <f t="shared" si="2"/>
        <v>-14.961667059035529</v>
      </c>
      <c r="K65" s="4">
        <f t="shared" si="3"/>
        <v>165.95792699951784</v>
      </c>
      <c r="L65" s="4">
        <f t="shared" si="4"/>
        <v>-10.831420424657514</v>
      </c>
      <c r="M65" s="4">
        <f t="shared" si="5"/>
        <v>197.28867798744659</v>
      </c>
      <c r="N65" s="4">
        <f t="shared" si="6"/>
        <v>-6.5070147758828973</v>
      </c>
      <c r="O65" s="4">
        <f t="shared" si="7"/>
        <v>233.27656555142829</v>
      </c>
      <c r="P65" s="4">
        <f t="shared" si="8"/>
        <v>-1.5398110108308392</v>
      </c>
      <c r="Q65" s="4">
        <f t="shared" si="9"/>
        <v>217.83028624983683</v>
      </c>
      <c r="R65" s="4">
        <f t="shared" si="10"/>
        <v>-3.6717732319115894</v>
      </c>
    </row>
    <row r="66" spans="1:18" outlineLevel="1" x14ac:dyDescent="0.55000000000000004">
      <c r="A66" s="2">
        <f>Türberechnung!A63</f>
        <v>31</v>
      </c>
      <c r="B66" s="5">
        <f>Türberechnung!J63</f>
        <v>34905.74442271435</v>
      </c>
      <c r="C66" s="23">
        <v>70.42305001626751</v>
      </c>
      <c r="D66" s="23">
        <v>17.23237197515401</v>
      </c>
      <c r="E66" s="4">
        <f t="shared" si="0"/>
        <v>247.82897371422587</v>
      </c>
      <c r="I66" s="4">
        <f t="shared" si="1"/>
        <v>137.7984393639733</v>
      </c>
      <c r="J66" s="4">
        <f t="shared" si="2"/>
        <v>-15.497371647728956</v>
      </c>
      <c r="K66" s="4">
        <f t="shared" si="3"/>
        <v>168.00238491825871</v>
      </c>
      <c r="L66" s="4">
        <f t="shared" si="4"/>
        <v>-11.24326371081283</v>
      </c>
      <c r="M66" s="4">
        <f t="shared" si="5"/>
        <v>200.03896066384806</v>
      </c>
      <c r="N66" s="4">
        <f t="shared" si="6"/>
        <v>-6.7310369586496668</v>
      </c>
      <c r="O66" s="4">
        <f t="shared" si="7"/>
        <v>236.62314845412919</v>
      </c>
      <c r="P66" s="4">
        <f t="shared" si="8"/>
        <v>-1.5782967855306851</v>
      </c>
      <c r="Q66" s="4">
        <f t="shared" si="9"/>
        <v>221.83401634070441</v>
      </c>
      <c r="R66" s="4">
        <f t="shared" si="10"/>
        <v>-3.6612883665724878</v>
      </c>
    </row>
    <row r="67" spans="1:18" outlineLevel="1" x14ac:dyDescent="0.55000000000000004">
      <c r="A67" s="2">
        <f>Türberechnung!A64</f>
        <v>32</v>
      </c>
      <c r="B67" s="5">
        <f>Türberechnung!J64</f>
        <v>36043.090558836491</v>
      </c>
      <c r="C67" s="23">
        <v>71.741362636331743</v>
      </c>
      <c r="D67" s="23">
        <v>18.473122346468767</v>
      </c>
      <c r="E67" s="4">
        <f t="shared" si="0"/>
        <v>251.20160277373452</v>
      </c>
      <c r="I67" s="4">
        <f t="shared" si="1"/>
        <v>139.59752740237971</v>
      </c>
      <c r="J67" s="4">
        <f t="shared" si="2"/>
        <v>-16.013256885817729</v>
      </c>
      <c r="K67" s="4">
        <f t="shared" si="3"/>
        <v>170.08684554206752</v>
      </c>
      <c r="L67" s="4">
        <f t="shared" si="4"/>
        <v>-11.638566427430069</v>
      </c>
      <c r="M67" s="4">
        <f t="shared" si="5"/>
        <v>202.8430565030194</v>
      </c>
      <c r="N67" s="4">
        <f t="shared" si="6"/>
        <v>-6.9386160091464006</v>
      </c>
      <c r="O67" s="4">
        <f t="shared" si="7"/>
        <v>240.03521197524475</v>
      </c>
      <c r="P67" s="4">
        <f t="shared" si="8"/>
        <v>-1.6021841832269055</v>
      </c>
      <c r="Q67" s="4">
        <f t="shared" si="9"/>
        <v>225.91608506232998</v>
      </c>
      <c r="R67" s="4">
        <f t="shared" si="10"/>
        <v>-3.6280349911625236</v>
      </c>
    </row>
    <row r="68" spans="1:18" outlineLevel="1" x14ac:dyDescent="0.55000000000000004">
      <c r="A68" s="2">
        <f>Türberechnung!A65</f>
        <v>33</v>
      </c>
      <c r="B68" s="5">
        <f>Türberechnung!J65</f>
        <v>37150.556230062335</v>
      </c>
      <c r="C68" s="23">
        <v>72.970940777790659</v>
      </c>
      <c r="D68" s="23">
        <v>19.736101732686578</v>
      </c>
      <c r="E68" s="4">
        <f t="shared" si="0"/>
        <v>254.55719656398776</v>
      </c>
      <c r="I68" s="4">
        <f t="shared" si="1"/>
        <v>141.42884751239552</v>
      </c>
      <c r="J68" s="4">
        <f t="shared" si="2"/>
        <v>-16.510164117865937</v>
      </c>
      <c r="K68" s="4">
        <f t="shared" si="3"/>
        <v>172.20865091091343</v>
      </c>
      <c r="L68" s="4">
        <f t="shared" si="4"/>
        <v>-12.018101695975353</v>
      </c>
      <c r="M68" s="4">
        <f t="shared" si="5"/>
        <v>205.69738991587164</v>
      </c>
      <c r="N68" s="4">
        <f t="shared" si="6"/>
        <v>-7.1306921146679709</v>
      </c>
      <c r="O68" s="4">
        <f t="shared" si="7"/>
        <v>243.50840528734375</v>
      </c>
      <c r="P68" s="4">
        <f t="shared" si="8"/>
        <v>-1.612481387828324</v>
      </c>
      <c r="Q68" s="4">
        <f t="shared" si="9"/>
        <v>230.07128724298656</v>
      </c>
      <c r="R68" s="4">
        <f t="shared" si="10"/>
        <v>-3.5735196779062606</v>
      </c>
    </row>
    <row r="69" spans="1:18" outlineLevel="1" x14ac:dyDescent="0.55000000000000004">
      <c r="A69" s="2">
        <f>Türberechnung!A66</f>
        <v>34</v>
      </c>
      <c r="B69" s="5">
        <f>Türberechnung!J66</f>
        <v>38228.967761081381</v>
      </c>
      <c r="C69" s="23">
        <v>74.115534154796379</v>
      </c>
      <c r="D69" s="23">
        <v>21.019794296376869</v>
      </c>
      <c r="E69" s="4">
        <f t="shared" si="0"/>
        <v>257.90118223554219</v>
      </c>
      <c r="I69" s="4">
        <f t="shared" si="1"/>
        <v>143.29020172974646</v>
      </c>
      <c r="J69" s="4">
        <f t="shared" si="2"/>
        <v>-16.988908080384007</v>
      </c>
      <c r="K69" s="4">
        <f t="shared" si="3"/>
        <v>174.36525441791312</v>
      </c>
      <c r="L69" s="4">
        <f t="shared" si="4"/>
        <v>-12.382619822640184</v>
      </c>
      <c r="M69" s="4">
        <f t="shared" si="5"/>
        <v>208.59853510981171</v>
      </c>
      <c r="N69" s="4">
        <f t="shared" si="6"/>
        <v>-7.308184053937901</v>
      </c>
      <c r="O69" s="4">
        <f t="shared" si="7"/>
        <v>247.03855983749204</v>
      </c>
      <c r="P69" s="4">
        <f t="shared" si="8"/>
        <v>-1.6101781227066823</v>
      </c>
      <c r="Q69" s="4">
        <f t="shared" si="9"/>
        <v>234.29463577752762</v>
      </c>
      <c r="R69" s="4">
        <f t="shared" si="10"/>
        <v>-3.4992236005715314</v>
      </c>
    </row>
    <row r="70" spans="1:18" outlineLevel="1" x14ac:dyDescent="0.55000000000000004">
      <c r="A70" s="2">
        <f>Türberechnung!A67</f>
        <v>35</v>
      </c>
      <c r="B70" s="5">
        <f>Türberechnung!J67</f>
        <v>39279.104106486753</v>
      </c>
      <c r="C70" s="23">
        <v>75.178782066109889</v>
      </c>
      <c r="D70" s="23">
        <v>22.322748703740295</v>
      </c>
      <c r="E70" s="4">
        <f t="shared" si="0"/>
        <v>261.2379652010452</v>
      </c>
      <c r="I70" s="4">
        <f t="shared" si="1"/>
        <v>145.17948562042341</v>
      </c>
      <c r="J70" s="4">
        <f t="shared" si="2"/>
        <v>-17.450270286631262</v>
      </c>
      <c r="K70" s="4">
        <f t="shared" si="3"/>
        <v>176.5542178222837</v>
      </c>
      <c r="L70" s="4">
        <f t="shared" si="4"/>
        <v>-12.732841977458829</v>
      </c>
      <c r="M70" s="4">
        <f t="shared" si="5"/>
        <v>211.54321207045305</v>
      </c>
      <c r="N70" s="4">
        <f t="shared" si="6"/>
        <v>-7.4719820308678386</v>
      </c>
      <c r="O70" s="4">
        <f t="shared" si="7"/>
        <v>250.62168445774148</v>
      </c>
      <c r="P70" s="4">
        <f t="shared" si="8"/>
        <v>-1.5962381127069385</v>
      </c>
      <c r="Q70" s="4">
        <f t="shared" si="9"/>
        <v>238.58135577775329</v>
      </c>
      <c r="R70" s="4">
        <f t="shared" si="10"/>
        <v>-3.4065926043812724</v>
      </c>
    </row>
    <row r="71" spans="1:18" outlineLevel="1" x14ac:dyDescent="0.55000000000000004">
      <c r="A71" s="2">
        <f>Türberechnung!A68</f>
        <v>36</v>
      </c>
      <c r="B71" s="5">
        <f>Türberechnung!J68</f>
        <v>40301.693051113973</v>
      </c>
      <c r="C71" s="23">
        <v>76.164200331860172</v>
      </c>
      <c r="D71" s="23">
        <v>23.643576077008831</v>
      </c>
      <c r="E71" s="4">
        <f t="shared" si="0"/>
        <v>264.57110345485643</v>
      </c>
      <c r="I71" s="4">
        <f t="shared" si="1"/>
        <v>147.0946853116628</v>
      </c>
      <c r="J71" s="4">
        <f t="shared" si="2"/>
        <v>-17.894994891455141</v>
      </c>
      <c r="K71" s="4">
        <f t="shared" si="3"/>
        <v>178.77320780937481</v>
      </c>
      <c r="L71" s="4">
        <f t="shared" si="4"/>
        <v>-13.06945622398899</v>
      </c>
      <c r="M71" s="4">
        <f t="shared" si="5"/>
        <v>214.52828193403994</v>
      </c>
      <c r="N71" s="4">
        <f t="shared" si="6"/>
        <v>-7.6229429669659767</v>
      </c>
      <c r="O71" s="4">
        <f t="shared" si="7"/>
        <v>254.25395973422994</v>
      </c>
      <c r="P71" s="4">
        <f t="shared" si="8"/>
        <v>-1.571594002380778</v>
      </c>
      <c r="Q71" s="4">
        <f t="shared" si="9"/>
        <v>242.92687783580681</v>
      </c>
      <c r="R71" s="4">
        <f t="shared" si="10"/>
        <v>-3.297030272154545</v>
      </c>
    </row>
    <row r="72" spans="1:18" outlineLevel="1" x14ac:dyDescent="0.55000000000000004">
      <c r="A72" s="2">
        <f>Türberechnung!A69</f>
        <v>37</v>
      </c>
      <c r="B72" s="5">
        <f>Türberechnung!J69</f>
        <v>41297.409495400469</v>
      </c>
      <c r="C72" s="23">
        <v>77.075172277560426</v>
      </c>
      <c r="D72" s="23">
        <v>24.980947755350215</v>
      </c>
      <c r="E72" s="4">
        <f t="shared" si="0"/>
        <v>267.90345240281573</v>
      </c>
      <c r="I72" s="4">
        <f t="shared" si="1"/>
        <v>149.03387424525781</v>
      </c>
      <c r="J72" s="4">
        <f t="shared" si="2"/>
        <v>-18.323786430109426</v>
      </c>
      <c r="K72" s="4">
        <f t="shared" si="3"/>
        <v>181.01999222898834</v>
      </c>
      <c r="L72" s="4">
        <f t="shared" si="4"/>
        <v>-13.393115321936618</v>
      </c>
      <c r="M72" s="4">
        <f t="shared" si="5"/>
        <v>217.55074192709145</v>
      </c>
      <c r="N72" s="4">
        <f t="shared" si="6"/>
        <v>-7.7618876691171463</v>
      </c>
      <c r="O72" s="4">
        <f t="shared" si="7"/>
        <v>257.93173184966872</v>
      </c>
      <c r="P72" s="4">
        <f t="shared" si="8"/>
        <v>-1.5371441590749964</v>
      </c>
      <c r="Q72" s="4">
        <f t="shared" si="9"/>
        <v>247.32683065754992</v>
      </c>
      <c r="R72" s="4">
        <f t="shared" si="10"/>
        <v>-3.1718933318131239</v>
      </c>
    </row>
    <row r="73" spans="1:18" outlineLevel="1" x14ac:dyDescent="0.55000000000000004">
      <c r="A73" s="2">
        <f>Türberechnung!A70</f>
        <v>38</v>
      </c>
      <c r="B73" s="5">
        <f>Türberechnung!J70</f>
        <v>42266.875279841108</v>
      </c>
      <c r="C73" s="23">
        <v>77.914943012828601</v>
      </c>
      <c r="D73" s="23">
        <v>26.333592928175008</v>
      </c>
      <c r="E73" s="4">
        <f t="shared" si="0"/>
        <v>271.23728546449632</v>
      </c>
      <c r="I73" s="4">
        <f t="shared" si="1"/>
        <v>150.99520974585374</v>
      </c>
      <c r="J73" s="4">
        <f t="shared" si="2"/>
        <v>-18.737308954724515</v>
      </c>
      <c r="K73" s="4">
        <f t="shared" si="3"/>
        <v>183.29243611933401</v>
      </c>
      <c r="L73" s="4">
        <f t="shared" si="4"/>
        <v>-13.704435850000234</v>
      </c>
      <c r="M73" s="4">
        <f t="shared" si="5"/>
        <v>220.60772001767549</v>
      </c>
      <c r="N73" s="4">
        <f t="shared" si="6"/>
        <v>-7.88959941310664</v>
      </c>
      <c r="O73" s="4">
        <f t="shared" si="7"/>
        <v>261.65150607493695</v>
      </c>
      <c r="P73" s="4">
        <f t="shared" si="8"/>
        <v>-1.493750909742128</v>
      </c>
      <c r="Q73" s="4">
        <f t="shared" si="9"/>
        <v>251.77703327614353</v>
      </c>
      <c r="R73" s="4">
        <f t="shared" si="10"/>
        <v>-3.0324888805415613</v>
      </c>
    </row>
    <row r="74" spans="1:18" outlineLevel="1" x14ac:dyDescent="0.55000000000000004">
      <c r="A74" s="2">
        <f>Türberechnung!A71</f>
        <v>39</v>
      </c>
      <c r="B74" s="5">
        <f>Türberechnung!J71</f>
        <v>43210.66012213847</v>
      </c>
      <c r="C74" s="23">
        <v>78.686616364997121</v>
      </c>
      <c r="D74" s="23">
        <v>27.700296192610548</v>
      </c>
      <c r="E74" s="4">
        <f t="shared" si="0"/>
        <v>274.5743947210841</v>
      </c>
      <c r="I74" s="4">
        <f t="shared" si="1"/>
        <v>152.97692947928527</v>
      </c>
      <c r="J74" s="4">
        <f t="shared" si="2"/>
        <v>-19.136186196874991</v>
      </c>
      <c r="K74" s="4">
        <f t="shared" si="3"/>
        <v>185.58849760358572</v>
      </c>
      <c r="L74" s="4">
        <f t="shared" si="4"/>
        <v>-14.003998296759397</v>
      </c>
      <c r="M74" s="4">
        <f t="shared" si="5"/>
        <v>223.69646939529983</v>
      </c>
      <c r="N74" s="4">
        <f t="shared" si="6"/>
        <v>-8.006823583113917</v>
      </c>
      <c r="O74" s="4">
        <f t="shared" si="7"/>
        <v>265.40994005213463</v>
      </c>
      <c r="P74" s="4">
        <f t="shared" si="8"/>
        <v>-1.4422398574600666</v>
      </c>
      <c r="Q74" s="4">
        <f t="shared" si="9"/>
        <v>256.27348701613641</v>
      </c>
      <c r="R74" s="4">
        <f t="shared" si="10"/>
        <v>-2.8800730074208767</v>
      </c>
    </row>
    <row r="75" spans="1:18" outlineLevel="1" x14ac:dyDescent="0.55000000000000004">
      <c r="A75" s="2">
        <f>Türberechnung!A72</f>
        <v>40</v>
      </c>
      <c r="B75" s="5">
        <f>Türberechnung!J72</f>
        <v>44129.28333676562</v>
      </c>
      <c r="C75" s="23">
        <v>79.393153928101341</v>
      </c>
      <c r="D75" s="23">
        <v>29.079895076634639</v>
      </c>
      <c r="E75" s="4">
        <f t="shared" si="0"/>
        <v>277.91617509444973</v>
      </c>
      <c r="I75" s="4">
        <f t="shared" si="1"/>
        <v>154.97734786112022</v>
      </c>
      <c r="J75" s="4">
        <f t="shared" si="2"/>
        <v>-19.52100246855197</v>
      </c>
      <c r="K75" s="4">
        <f t="shared" si="3"/>
        <v>187.90622372874617</v>
      </c>
      <c r="L75" s="4">
        <f t="shared" si="4"/>
        <v>-14.292347847676432</v>
      </c>
      <c r="M75" s="4">
        <f t="shared" si="5"/>
        <v>226.81436287319428</v>
      </c>
      <c r="N75" s="4">
        <f t="shared" si="6"/>
        <v>-8.1142680873741266</v>
      </c>
      <c r="O75" s="4">
        <f t="shared" si="7"/>
        <v>269.20383698320092</v>
      </c>
      <c r="P75" s="4">
        <f t="shared" si="8"/>
        <v>-1.3834000014800767</v>
      </c>
      <c r="Q75" s="4">
        <f t="shared" si="9"/>
        <v>260.8123673445757</v>
      </c>
      <c r="R75" s="4">
        <f t="shared" si="10"/>
        <v>-2.7158504828848016</v>
      </c>
    </row>
    <row r="76" spans="1:18" outlineLevel="1" x14ac:dyDescent="0.55000000000000004">
      <c r="A76" s="2">
        <f>Türberechnung!A73</f>
        <v>41</v>
      </c>
      <c r="B76" s="5">
        <f>Türberechnung!J73</f>
        <v>45023.216083306419</v>
      </c>
      <c r="C76" s="23">
        <v>80.037375775575327</v>
      </c>
      <c r="D76" s="23">
        <v>30.47127756072765</v>
      </c>
      <c r="E76" s="4">
        <f t="shared" si="0"/>
        <v>281.2636949114339</v>
      </c>
      <c r="I76" s="4">
        <f t="shared" si="1"/>
        <v>156.99485246305508</v>
      </c>
      <c r="J76" s="4">
        <f t="shared" si="2"/>
        <v>-19.892304080473323</v>
      </c>
      <c r="K76" s="4">
        <f t="shared" si="3"/>
        <v>190.24374630202243</v>
      </c>
      <c r="L76" s="4">
        <f t="shared" si="4"/>
        <v>-14.569995659850044</v>
      </c>
      <c r="M76" s="4">
        <f t="shared" si="5"/>
        <v>229.95888728724447</v>
      </c>
      <c r="N76" s="4">
        <f t="shared" si="6"/>
        <v>-8.2126043338217052</v>
      </c>
      <c r="O76" s="4">
        <f t="shared" si="7"/>
        <v>273.03013881445668</v>
      </c>
      <c r="P76" s="4">
        <f t="shared" si="8"/>
        <v>-1.3179844466060895</v>
      </c>
      <c r="Q76" s="4">
        <f t="shared" si="9"/>
        <v>265.39001571724168</v>
      </c>
      <c r="R76" s="4">
        <f t="shared" si="10"/>
        <v>-2.5409752532129861</v>
      </c>
    </row>
    <row r="77" spans="1:18" outlineLevel="1" x14ac:dyDescent="0.55000000000000004">
      <c r="A77" s="2">
        <f>Türberechnung!A74</f>
        <v>42</v>
      </c>
      <c r="B77" s="5">
        <f>Türberechnung!J74</f>
        <v>45892.88395060903</v>
      </c>
      <c r="C77" s="23">
        <v>80.621962460961981</v>
      </c>
      <c r="D77" s="23">
        <v>31.873379623700117</v>
      </c>
      <c r="E77" s="4">
        <f t="shared" si="0"/>
        <v>284.61775519810038</v>
      </c>
      <c r="I77" s="4">
        <f t="shared" si="1"/>
        <v>159.02790045436518</v>
      </c>
      <c r="J77" s="4">
        <f t="shared" si="2"/>
        <v>-20.250601109254173</v>
      </c>
      <c r="K77" s="4">
        <f t="shared" si="3"/>
        <v>192.5992777678162</v>
      </c>
      <c r="L77" s="4">
        <f t="shared" si="4"/>
        <v>-14.837420466198495</v>
      </c>
      <c r="M77" s="4">
        <f t="shared" si="5"/>
        <v>233.12763794956226</v>
      </c>
      <c r="N77" s="4">
        <f t="shared" si="6"/>
        <v>-8.3024685998443388</v>
      </c>
      <c r="O77" s="4">
        <f t="shared" si="7"/>
        <v>276.88591948763099</v>
      </c>
      <c r="P77" s="4">
        <f t="shared" si="8"/>
        <v>-1.2467115368075756</v>
      </c>
      <c r="Q77" s="4">
        <f t="shared" si="9"/>
        <v>270.0029315044211</v>
      </c>
      <c r="R77" s="4">
        <f t="shared" si="10"/>
        <v>-2.356551534410777</v>
      </c>
    </row>
    <row r="78" spans="1:18" outlineLevel="1" x14ac:dyDescent="0.55000000000000004">
      <c r="A78" s="2">
        <f>Türberechnung!A75</f>
        <v>43</v>
      </c>
      <c r="B78" s="5">
        <f>Türberechnung!J75</f>
        <v>46738.66973148995</v>
      </c>
      <c r="C78" s="23">
        <v>81.149457996004628</v>
      </c>
      <c r="D78" s="23">
        <v>33.285182832377771</v>
      </c>
      <c r="E78" s="4">
        <f t="shared" si="0"/>
        <v>287.97893963623955</v>
      </c>
      <c r="I78" s="4">
        <f t="shared" si="1"/>
        <v>161.07501510694777</v>
      </c>
      <c r="J78" s="4">
        <f t="shared" si="2"/>
        <v>-20.596369386235811</v>
      </c>
      <c r="K78" s="4">
        <f t="shared" si="3"/>
        <v>194.97110715839466</v>
      </c>
      <c r="L78" s="4">
        <f t="shared" si="4"/>
        <v>-15.09507038992062</v>
      </c>
      <c r="M78" s="4">
        <f t="shared" si="5"/>
        <v>236.31831320117374</v>
      </c>
      <c r="N78" s="4">
        <f t="shared" si="6"/>
        <v>-8.3844636698793185</v>
      </c>
      <c r="O78" s="4">
        <f t="shared" si="7"/>
        <v>280.76837831149453</v>
      </c>
      <c r="P78" s="4">
        <f t="shared" si="8"/>
        <v>-1.1702662867000253</v>
      </c>
      <c r="Q78" s="4">
        <f t="shared" si="9"/>
        <v>274.64776406097059</v>
      </c>
      <c r="R78" s="4">
        <f t="shared" si="10"/>
        <v>-2.1636353447653089</v>
      </c>
    </row>
    <row r="79" spans="1:18" outlineLevel="1" x14ac:dyDescent="0.55000000000000004">
      <c r="A79" s="2">
        <f>Türberechnung!A76</f>
        <v>44</v>
      </c>
      <c r="B79" s="5">
        <f>Türberechnung!J76</f>
        <v>47560.916279993588</v>
      </c>
      <c r="C79" s="23">
        <v>81.622273550740459</v>
      </c>
      <c r="D79" s="23">
        <v>34.705711989900053</v>
      </c>
      <c r="E79" s="4">
        <f t="shared" si="0"/>
        <v>291.3476567791717</v>
      </c>
      <c r="I79" s="4">
        <f t="shared" si="1"/>
        <v>163.13478238535507</v>
      </c>
      <c r="J79" s="4">
        <f t="shared" si="2"/>
        <v>-20.930052612997653</v>
      </c>
      <c r="K79" s="4">
        <f t="shared" si="3"/>
        <v>197.35759614303208</v>
      </c>
      <c r="L79" s="4">
        <f t="shared" si="4"/>
        <v>-15.343364880587337</v>
      </c>
      <c r="M79" s="4">
        <f t="shared" si="5"/>
        <v>239.5287090971741</v>
      </c>
      <c r="N79" s="4">
        <f t="shared" si="6"/>
        <v>-8.4591606456230295</v>
      </c>
      <c r="O79" s="4">
        <f t="shared" si="7"/>
        <v>284.6748334946808</v>
      </c>
      <c r="P79" s="4">
        <f t="shared" si="8"/>
        <v>-1.0893020149649311</v>
      </c>
      <c r="Q79" s="4">
        <f t="shared" si="9"/>
        <v>279.3213049892189</v>
      </c>
      <c r="R79" s="4">
        <f t="shared" si="10"/>
        <v>-1.9632363512339288</v>
      </c>
    </row>
    <row r="80" spans="1:18" outlineLevel="1" x14ac:dyDescent="0.55000000000000004">
      <c r="A80" s="2">
        <f>Türberechnung!A77</f>
        <v>45</v>
      </c>
      <c r="B80" s="5">
        <f>Türberechnung!J77</f>
        <v>48359.929372146689</v>
      </c>
      <c r="C80" s="23">
        <v>82.042691666804245</v>
      </c>
      <c r="D80" s="23">
        <v>36.134032853349396</v>
      </c>
      <c r="E80" s="4">
        <f t="shared" si="0"/>
        <v>294.72417585071673</v>
      </c>
      <c r="I80" s="4">
        <f t="shared" si="1"/>
        <v>165.20584763735661</v>
      </c>
      <c r="J80" s="4">
        <f t="shared" si="2"/>
        <v>-21.252064533617311</v>
      </c>
      <c r="K80" s="4">
        <f t="shared" si="3"/>
        <v>199.75717519362698</v>
      </c>
      <c r="L80" s="4">
        <f t="shared" si="4"/>
        <v>-15.582696706861622</v>
      </c>
      <c r="M80" s="4">
        <f t="shared" si="5"/>
        <v>242.75671424856961</v>
      </c>
      <c r="N80" s="4">
        <f t="shared" si="6"/>
        <v>-8.5271008578628891</v>
      </c>
      <c r="O80" s="4">
        <f t="shared" si="7"/>
        <v>288.6027158691665</v>
      </c>
      <c r="P80" s="4">
        <f t="shared" si="8"/>
        <v>-1.0044421076340078</v>
      </c>
      <c r="Q80" s="4">
        <f t="shared" si="9"/>
        <v>284.02048062996727</v>
      </c>
      <c r="R80" s="4">
        <f t="shared" si="10"/>
        <v>-1.756319933382787</v>
      </c>
    </row>
    <row r="81" spans="1:18" outlineLevel="1" x14ac:dyDescent="0.55000000000000004">
      <c r="A81" s="2">
        <f>Türberechnung!A78</f>
        <v>46</v>
      </c>
      <c r="B81" s="5">
        <f>Türberechnung!J78</f>
        <v>49135.980513467832</v>
      </c>
      <c r="C81" s="23">
        <v>82.412870814190853</v>
      </c>
      <c r="D81" s="23">
        <v>37.569249928135619</v>
      </c>
      <c r="E81" s="4">
        <f t="shared" si="0"/>
        <v>298.10865722813168</v>
      </c>
      <c r="I81" s="4">
        <f t="shared" si="1"/>
        <v>167.28691239579663</v>
      </c>
      <c r="J81" s="4">
        <f t="shared" si="2"/>
        <v>-21.562791113108531</v>
      </c>
      <c r="K81" s="4">
        <f t="shared" si="3"/>
        <v>202.16833987926782</v>
      </c>
      <c r="L81" s="4">
        <f t="shared" si="4"/>
        <v>-15.813433959088776</v>
      </c>
      <c r="M81" s="4">
        <f t="shared" si="5"/>
        <v>246.0003048375865</v>
      </c>
      <c r="N81" s="4">
        <f t="shared" si="6"/>
        <v>-8.5887978278046653</v>
      </c>
      <c r="O81" s="4">
        <f t="shared" si="7"/>
        <v>292.54956282482863</v>
      </c>
      <c r="P81" s="4">
        <f t="shared" si="8"/>
        <v>-0.9162818578066072</v>
      </c>
      <c r="Q81" s="4">
        <f t="shared" si="9"/>
        <v>288.74234480601393</v>
      </c>
      <c r="R81" s="4">
        <f t="shared" si="10"/>
        <v>-1.5438093912986732</v>
      </c>
    </row>
    <row r="82" spans="1:18" outlineLevel="1" x14ac:dyDescent="0.55000000000000004">
      <c r="A82" s="2">
        <f>Türberechnung!A79</f>
        <v>47</v>
      </c>
      <c r="B82" s="5">
        <f>Türberechnung!J79</f>
        <v>49889.309653591277</v>
      </c>
      <c r="C82" s="23">
        <v>82.734850154248093</v>
      </c>
      <c r="D82" s="23">
        <v>39.010504343888741</v>
      </c>
      <c r="E82" s="4">
        <f t="shared" si="0"/>
        <v>301.50117852742414</v>
      </c>
      <c r="I82" s="4">
        <f t="shared" si="1"/>
        <v>169.37673129863867</v>
      </c>
      <c r="J82" s="4">
        <f t="shared" si="2"/>
        <v>-21.862592686372849</v>
      </c>
      <c r="K82" s="4">
        <f t="shared" si="3"/>
        <v>204.58964729773308</v>
      </c>
      <c r="L82" s="4">
        <f t="shared" si="4"/>
        <v>-16.035922029014451</v>
      </c>
      <c r="M82" s="4">
        <f t="shared" si="5"/>
        <v>249.25753981718853</v>
      </c>
      <c r="N82" s="4">
        <f t="shared" si="6"/>
        <v>-8.6447392404080379</v>
      </c>
      <c r="O82" s="4">
        <f t="shared" si="7"/>
        <v>296.51301246814967</v>
      </c>
      <c r="P82" s="4">
        <f t="shared" si="8"/>
        <v>-0.82539034291715507</v>
      </c>
      <c r="Q82" s="4">
        <f t="shared" si="9"/>
        <v>293.48407183384165</v>
      </c>
      <c r="R82" s="4">
        <f t="shared" si="10"/>
        <v>-1.3265882419283299</v>
      </c>
    </row>
    <row r="83" spans="1:18" outlineLevel="1" x14ac:dyDescent="0.55000000000000004">
      <c r="A83" s="2">
        <f>Türberechnung!A80</f>
        <v>48</v>
      </c>
      <c r="B83" s="5">
        <f>Türberechnung!J80</f>
        <v>50620.127781363582</v>
      </c>
      <c r="C83" s="23">
        <v>83.010554398618794</v>
      </c>
      <c r="D83" s="23">
        <v>40.45697181446279</v>
      </c>
      <c r="E83" s="4">
        <f t="shared" si="0"/>
        <v>304.90175706021938</v>
      </c>
      <c r="I83" s="4">
        <f t="shared" si="1"/>
        <v>171.47410913097104</v>
      </c>
      <c r="J83" s="4">
        <f t="shared" si="2"/>
        <v>-22.15180605342125</v>
      </c>
      <c r="K83" s="4">
        <f t="shared" si="3"/>
        <v>207.01971264829746</v>
      </c>
      <c r="L83" s="4">
        <f t="shared" si="4"/>
        <v>-16.250485544607727</v>
      </c>
      <c r="M83" s="4">
        <f t="shared" si="5"/>
        <v>252.52655630068588</v>
      </c>
      <c r="N83" s="4">
        <f t="shared" si="6"/>
        <v>-8.6953889035756653</v>
      </c>
      <c r="O83" s="4">
        <f t="shared" si="7"/>
        <v>300.49079801222831</v>
      </c>
      <c r="P83" s="4">
        <f t="shared" si="8"/>
        <v>-0.73231231200668112</v>
      </c>
      <c r="Q83" s="4">
        <f t="shared" si="9"/>
        <v>298.2429498120303</v>
      </c>
      <c r="R83" s="4">
        <f t="shared" si="10"/>
        <v>-1.1055025626114292</v>
      </c>
    </row>
    <row r="84" spans="1:18" outlineLevel="1" x14ac:dyDescent="0.55000000000000004">
      <c r="A84" s="2">
        <f>Türberechnung!A81</f>
        <v>49</v>
      </c>
      <c r="B84" s="5">
        <f>Türberechnung!J81</f>
        <v>51328.619383563484</v>
      </c>
      <c r="C84" s="23">
        <v>83.241798676050934</v>
      </c>
      <c r="D84" s="23">
        <v>41.907860682925879</v>
      </c>
      <c r="E84" s="4">
        <f t="shared" si="0"/>
        <v>308.31036930927689</v>
      </c>
      <c r="I84" s="4">
        <f t="shared" si="1"/>
        <v>173.57789799024252</v>
      </c>
      <c r="J84" s="4">
        <f t="shared" si="2"/>
        <v>-22.430746505331737</v>
      </c>
      <c r="K84" s="4">
        <f t="shared" si="3"/>
        <v>209.45720594731546</v>
      </c>
      <c r="L84" s="4">
        <f t="shared" si="4"/>
        <v>-16.45743024613434</v>
      </c>
      <c r="M84" s="4">
        <f t="shared" si="5"/>
        <v>255.80556514341248</v>
      </c>
      <c r="N84" s="4">
        <f t="shared" si="6"/>
        <v>-8.7411886758007391</v>
      </c>
      <c r="O84" s="4">
        <f t="shared" si="7"/>
        <v>304.48074240050181</v>
      </c>
      <c r="P84" s="4">
        <f t="shared" si="8"/>
        <v>-0.63757006428929164</v>
      </c>
      <c r="Q84" s="4">
        <f t="shared" si="9"/>
        <v>303.01637418927385</v>
      </c>
      <c r="R84" s="4">
        <f t="shared" si="10"/>
        <v>-0.88136335194258575</v>
      </c>
    </row>
    <row r="85" spans="1:18" outlineLevel="1" x14ac:dyDescent="0.55000000000000004">
      <c r="A85" s="2">
        <f>Türberechnung!A82</f>
        <v>50</v>
      </c>
      <c r="B85" s="5">
        <f>Türberechnung!J82</f>
        <v>52014.944757691213</v>
      </c>
      <c r="C85" s="23">
        <v>83.430293337176735</v>
      </c>
      <c r="D85" s="23">
        <v>43.362410051041678</v>
      </c>
      <c r="E85" s="4">
        <f t="shared" si="0"/>
        <v>311.7269679699977</v>
      </c>
      <c r="I85" s="4">
        <f t="shared" si="1"/>
        <v>175.68699457401044</v>
      </c>
      <c r="J85" s="4">
        <f t="shared" si="2"/>
        <v>-22.699709772017876</v>
      </c>
      <c r="K85" s="4">
        <f t="shared" si="3"/>
        <v>211.90084888575001</v>
      </c>
      <c r="L85" s="4">
        <f t="shared" si="4"/>
        <v>-16.657044795821449</v>
      </c>
      <c r="M85" s="4">
        <f t="shared" si="5"/>
        <v>259.0928467153542</v>
      </c>
      <c r="N85" s="4">
        <f t="shared" si="6"/>
        <v>-8.7825603516388728</v>
      </c>
      <c r="O85" s="4">
        <f t="shared" si="7"/>
        <v>308.48075316282029</v>
      </c>
      <c r="P85" s="4">
        <f t="shared" si="8"/>
        <v>-0.54166530719659933</v>
      </c>
      <c r="Q85" s="4">
        <f t="shared" si="9"/>
        <v>307.80184161037482</v>
      </c>
      <c r="R85" s="4">
        <f t="shared" si="10"/>
        <v>-0.65494888713764521</v>
      </c>
    </row>
    <row r="86" spans="1:18" outlineLevel="1" x14ac:dyDescent="0.55000000000000004">
      <c r="A86" s="2">
        <f>Türberechnung!A83</f>
        <v>51</v>
      </c>
      <c r="B86" s="5">
        <f>Türberechnung!J83</f>
        <v>52679.242174633422</v>
      </c>
      <c r="C86" s="23">
        <v>83.577648642147835</v>
      </c>
      <c r="D86" s="23">
        <v>44.819887991658021</v>
      </c>
      <c r="E86" s="4">
        <f t="shared" si="0"/>
        <v>315.15149702397537</v>
      </c>
      <c r="I86" s="4">
        <f t="shared" si="1"/>
        <v>177.80033758790412</v>
      </c>
      <c r="J86" s="4">
        <f t="shared" si="2"/>
        <v>-22.958973887879178</v>
      </c>
      <c r="K86" s="4">
        <f t="shared" si="3"/>
        <v>214.34941182598547</v>
      </c>
      <c r="L86" s="4">
        <f t="shared" si="4"/>
        <v>-16.849602518146902</v>
      </c>
      <c r="M86" s="4">
        <f t="shared" si="5"/>
        <v>262.38674686114712</v>
      </c>
      <c r="N86" s="4">
        <f t="shared" si="6"/>
        <v>-8.8199074995991396</v>
      </c>
      <c r="O86" s="4">
        <f t="shared" si="7"/>
        <v>312.48881749951522</v>
      </c>
      <c r="P86" s="4">
        <f t="shared" si="8"/>
        <v>-0.44508098748393971</v>
      </c>
      <c r="Q86" s="4">
        <f t="shared" si="9"/>
        <v>312.59694403500259</v>
      </c>
      <c r="R86" s="4">
        <f t="shared" si="10"/>
        <v>-0.42700706430022545</v>
      </c>
    </row>
    <row r="87" spans="1:18" outlineLevel="1" x14ac:dyDescent="0.55000000000000004">
      <c r="A87" s="2">
        <f>Türberechnung!A84</f>
        <v>52</v>
      </c>
      <c r="B87" s="5">
        <f>Türberechnung!J84</f>
        <v>53321.62989087592</v>
      </c>
      <c r="C87" s="23">
        <v>83.685379287943647</v>
      </c>
      <c r="D87" s="23">
        <v>46.279589841566718</v>
      </c>
      <c r="E87" s="4">
        <f t="shared" si="0"/>
        <v>318.58390524471127</v>
      </c>
      <c r="I87" s="4">
        <f t="shared" si="1"/>
        <v>179.91690527027174</v>
      </c>
      <c r="J87" s="4">
        <f t="shared" si="2"/>
        <v>-23.208800975164486</v>
      </c>
      <c r="K87" s="4">
        <f t="shared" si="3"/>
        <v>216.80171093383206</v>
      </c>
      <c r="L87" s="4">
        <f t="shared" si="4"/>
        <v>-17.035363071330213</v>
      </c>
      <c r="M87" s="4">
        <f t="shared" si="5"/>
        <v>265.68567304194073</v>
      </c>
      <c r="N87" s="4">
        <f t="shared" si="6"/>
        <v>-8.8536172511011326</v>
      </c>
      <c r="O87" s="4">
        <f t="shared" si="7"/>
        <v>316.50299758676414</v>
      </c>
      <c r="P87" s="4">
        <f t="shared" si="8"/>
        <v>-0.34828309323698342</v>
      </c>
      <c r="Q87" s="4">
        <f t="shared" si="9"/>
        <v>317.39936312120221</v>
      </c>
      <c r="R87" s="4">
        <f t="shared" si="10"/>
        <v>-0.19825771377680212</v>
      </c>
    </row>
    <row r="88" spans="1:18" outlineLevel="1" x14ac:dyDescent="0.55000000000000004">
      <c r="A88" s="2">
        <f>Türberechnung!A85</f>
        <v>53</v>
      </c>
      <c r="B88" s="5">
        <f>Türberechnung!J85</f>
        <v>53942.208012654242</v>
      </c>
      <c r="C88" s="23">
        <v>83.754908741690457</v>
      </c>
      <c r="D88" s="23">
        <v>47.740836571729893</v>
      </c>
      <c r="E88" s="4">
        <f t="shared" si="0"/>
        <v>322.02415848256766</v>
      </c>
      <c r="I88" s="4">
        <f t="shared" si="1"/>
        <v>182.03571302900832</v>
      </c>
      <c r="J88" s="4">
        <f t="shared" si="2"/>
        <v>-23.449438947707954</v>
      </c>
      <c r="K88" s="4">
        <f t="shared" si="3"/>
        <v>219.25660544050621</v>
      </c>
      <c r="L88" s="4">
        <f t="shared" si="4"/>
        <v>-17.214574053289383</v>
      </c>
      <c r="M88" s="4">
        <f t="shared" si="5"/>
        <v>268.98809065210952</v>
      </c>
      <c r="N88" s="4">
        <f t="shared" si="6"/>
        <v>-8.8840620423162537</v>
      </c>
      <c r="O88" s="4">
        <f t="shared" si="7"/>
        <v>320.52142609471287</v>
      </c>
      <c r="P88" s="4">
        <f t="shared" si="8"/>
        <v>-0.25172242801592803</v>
      </c>
      <c r="Q88" s="4">
        <f t="shared" si="9"/>
        <v>322.20686486343908</v>
      </c>
      <c r="R88" s="4">
        <f t="shared" si="10"/>
        <v>3.0605112512814229E-2</v>
      </c>
    </row>
    <row r="89" spans="1:18" outlineLevel="1" x14ac:dyDescent="0.55000000000000004">
      <c r="A89" s="2">
        <f>Türberechnung!A86</f>
        <v>54</v>
      </c>
      <c r="B89" s="5">
        <f>Türberechnung!J86</f>
        <v>54541.060216270016</v>
      </c>
      <c r="C89" s="23">
        <v>83.787573353823106</v>
      </c>
      <c r="D89" s="23">
        <v>49.202973231248897</v>
      </c>
      <c r="E89" s="4">
        <f t="shared" si="0"/>
        <v>325.47225103387831</v>
      </c>
      <c r="I89" s="4">
        <f t="shared" si="1"/>
        <v>184.15581118531088</v>
      </c>
      <c r="J89" s="4">
        <f t="shared" si="2"/>
        <v>-23.681123139825953</v>
      </c>
      <c r="K89" s="4">
        <f t="shared" si="3"/>
        <v>221.71299502849814</v>
      </c>
      <c r="L89" s="4">
        <f t="shared" si="4"/>
        <v>-17.387472547377801</v>
      </c>
      <c r="M89" s="4">
        <f t="shared" si="5"/>
        <v>272.2925195026225</v>
      </c>
      <c r="N89" s="4">
        <f t="shared" si="6"/>
        <v>-8.9116013132234357</v>
      </c>
      <c r="O89" s="4">
        <f t="shared" si="7"/>
        <v>324.54230190839013</v>
      </c>
      <c r="P89" s="4">
        <f t="shared" si="8"/>
        <v>-0.15583636113433022</v>
      </c>
      <c r="Q89" s="4">
        <f t="shared" si="9"/>
        <v>327.01729447325658</v>
      </c>
      <c r="R89" s="4">
        <f t="shared" si="10"/>
        <v>0.25891088102349752</v>
      </c>
    </row>
    <row r="90" spans="1:18" outlineLevel="1" x14ac:dyDescent="0.55000000000000004">
      <c r="A90" s="2">
        <f>Türberechnung!A87</f>
        <v>55</v>
      </c>
      <c r="B90" s="5">
        <f>Türberechnung!J87</f>
        <v>55118.25532997019</v>
      </c>
      <c r="C90" s="23">
        <v>83.784626230698592</v>
      </c>
      <c r="D90" s="23">
        <v>50.665367461049001</v>
      </c>
      <c r="E90" s="4">
        <f t="shared" si="0"/>
        <v>328.92821636635125</v>
      </c>
      <c r="I90" s="4">
        <f t="shared" si="1"/>
        <v>186.27628281852105</v>
      </c>
      <c r="J90" s="4">
        <f t="shared" si="2"/>
        <v>-23.904077866782814</v>
      </c>
      <c r="K90" s="4">
        <f t="shared" si="3"/>
        <v>224.16981733456231</v>
      </c>
      <c r="L90" s="4">
        <f t="shared" si="4"/>
        <v>-17.55428661480963</v>
      </c>
      <c r="M90" s="4">
        <f t="shared" si="5"/>
        <v>275.59753046197073</v>
      </c>
      <c r="N90" s="4">
        <f t="shared" si="6"/>
        <v>-8.9365831702506178</v>
      </c>
      <c r="O90" s="4">
        <f t="shared" si="7"/>
        <v>328.56388604034044</v>
      </c>
      <c r="P90" s="4">
        <f t="shared" si="8"/>
        <v>-6.1050560378651426E-2</v>
      </c>
      <c r="Q90" s="4">
        <f t="shared" si="9"/>
        <v>331.82857148929895</v>
      </c>
      <c r="R90" s="4">
        <f t="shared" si="10"/>
        <v>0.48601033982492664</v>
      </c>
    </row>
    <row r="91" spans="1:18" outlineLevel="1" x14ac:dyDescent="0.55000000000000004">
      <c r="A91" s="2">
        <f>Türberechnung!A88</f>
        <v>56</v>
      </c>
      <c r="B91" s="5">
        <f>Türberechnung!J88</f>
        <v>55673.848783447269</v>
      </c>
      <c r="C91" s="23">
        <v>83.747240850590984</v>
      </c>
      <c r="D91" s="23">
        <v>52.127408072934699</v>
      </c>
      <c r="E91" s="4">
        <f t="shared" si="0"/>
        <v>332.39213744827742</v>
      </c>
      <c r="I91" s="4">
        <f t="shared" si="1"/>
        <v>188.3962417057553</v>
      </c>
      <c r="J91" s="4">
        <f t="shared" si="2"/>
        <v>-24.118517924491183</v>
      </c>
      <c r="K91" s="4">
        <f t="shared" si="3"/>
        <v>226.62604556253029</v>
      </c>
      <c r="L91" s="4">
        <f t="shared" si="4"/>
        <v>-17.715236741962805</v>
      </c>
      <c r="M91" s="4">
        <f t="shared" si="5"/>
        <v>278.90174224483241</v>
      </c>
      <c r="N91" s="4">
        <f t="shared" si="6"/>
        <v>-8.9593460205924202</v>
      </c>
      <c r="O91" s="4">
        <f t="shared" si="7"/>
        <v>332.58449772302606</v>
      </c>
      <c r="P91" s="4">
        <f t="shared" si="8"/>
        <v>3.22192845189129E-2</v>
      </c>
      <c r="Q91" s="4">
        <f t="shared" si="9"/>
        <v>336.63868510240286</v>
      </c>
      <c r="R91" s="4">
        <f t="shared" si="10"/>
        <v>0.71127329834710695</v>
      </c>
    </row>
    <row r="92" spans="1:18" outlineLevel="1" x14ac:dyDescent="0.55000000000000004">
      <c r="A92" s="2">
        <f>Türberechnung!A89</f>
        <v>57</v>
      </c>
      <c r="B92" s="5">
        <f>Türberechnung!J89</f>
        <v>56207.883931294535</v>
      </c>
      <c r="C92" s="23">
        <v>83.676514410067796</v>
      </c>
      <c r="D92" s="23">
        <v>53.588503689420961</v>
      </c>
      <c r="E92" s="4">
        <f t="shared" si="0"/>
        <v>335.86415691170157</v>
      </c>
      <c r="I92" s="4">
        <f t="shared" si="1"/>
        <v>190.51483034966037</v>
      </c>
      <c r="J92" s="4">
        <f t="shared" si="2"/>
        <v>-24.324650037124577</v>
      </c>
      <c r="K92" s="4">
        <f t="shared" si="3"/>
        <v>229.0806861982272</v>
      </c>
      <c r="L92" s="4">
        <f t="shared" si="4"/>
        <v>-17.870537251826178</v>
      </c>
      <c r="M92" s="4">
        <f t="shared" si="5"/>
        <v>282.20381833809137</v>
      </c>
      <c r="N92" s="4">
        <f t="shared" si="6"/>
        <v>-8.9802201878076229</v>
      </c>
      <c r="O92" s="4">
        <f t="shared" si="7"/>
        <v>336.60251066836327</v>
      </c>
      <c r="P92" s="4">
        <f t="shared" si="8"/>
        <v>0.12356573751805991</v>
      </c>
      <c r="Q92" s="4">
        <f t="shared" si="9"/>
        <v>341.44568968064266</v>
      </c>
      <c r="R92" s="4">
        <f t="shared" si="10"/>
        <v>0.93408641434113082</v>
      </c>
    </row>
    <row r="93" spans="1:18" outlineLevel="1" x14ac:dyDescent="0.55000000000000004">
      <c r="A93" s="2">
        <f>Türberechnung!A90</f>
        <v>58</v>
      </c>
      <c r="B93" s="5">
        <f>Türberechnung!J90</f>
        <v>56720.393256737087</v>
      </c>
      <c r="C93" s="23">
        <v>83.573470889727204</v>
      </c>
      <c r="D93" s="23">
        <v>55.048081439535245</v>
      </c>
      <c r="E93" s="4">
        <f t="shared" si="0"/>
        <v>339.34448726904031</v>
      </c>
      <c r="I93" s="4">
        <f t="shared" si="1"/>
        <v>192.63121808732609</v>
      </c>
      <c r="J93" s="4">
        <f t="shared" si="2"/>
        <v>-24.522674262189408</v>
      </c>
      <c r="K93" s="4">
        <f t="shared" si="3"/>
        <v>231.53277681841922</v>
      </c>
      <c r="L93" s="4">
        <f t="shared" si="4"/>
        <v>-18.020397689833356</v>
      </c>
      <c r="M93" s="4">
        <f t="shared" si="5"/>
        <v>285.50246405334963</v>
      </c>
      <c r="N93" s="4">
        <f t="shared" si="6"/>
        <v>-8.9995295197210794</v>
      </c>
      <c r="O93" s="4">
        <f t="shared" si="7"/>
        <v>340.61634948117762</v>
      </c>
      <c r="P93" s="4">
        <f t="shared" si="8"/>
        <v>0.21258787912360277</v>
      </c>
      <c r="Q93" s="4">
        <f t="shared" si="9"/>
        <v>346.24770047851871</v>
      </c>
      <c r="R93" s="4">
        <f t="shared" si="10"/>
        <v>1.1538509764158515</v>
      </c>
    </row>
    <row r="94" spans="1:18" outlineLevel="1" x14ac:dyDescent="0.55000000000000004">
      <c r="A94" s="2">
        <f>Türberechnung!A91</f>
        <v>59</v>
      </c>
      <c r="B94" s="5">
        <f>Türberechnung!J91</f>
        <v>57211.399461726221</v>
      </c>
      <c r="C94" s="23">
        <v>83.439063829293275</v>
      </c>
      <c r="D94" s="23">
        <v>56.505585705605021</v>
      </c>
      <c r="E94" s="4">
        <f t="shared" si="0"/>
        <v>342.83342139824435</v>
      </c>
      <c r="I94" s="4">
        <f t="shared" si="1"/>
        <v>194.74459927312728</v>
      </c>
      <c r="J94" s="4">
        <f t="shared" si="2"/>
        <v>-24.712785363405008</v>
      </c>
      <c r="K94" s="4">
        <f t="shared" si="3"/>
        <v>233.98138398541641</v>
      </c>
      <c r="L94" s="4">
        <f t="shared" si="4"/>
        <v>-18.165024195275144</v>
      </c>
      <c r="M94" s="4">
        <f t="shared" si="5"/>
        <v>288.79642369466734</v>
      </c>
      <c r="N94" s="4">
        <f t="shared" si="6"/>
        <v>-9.0175930010642773</v>
      </c>
      <c r="O94" s="4">
        <f t="shared" si="7"/>
        <v>344.62448621286944</v>
      </c>
      <c r="P94" s="4">
        <f t="shared" si="8"/>
        <v>0.29888954277980517</v>
      </c>
      <c r="Q94" s="4">
        <f t="shared" si="9"/>
        <v>351.04288951388827</v>
      </c>
      <c r="R94" s="4">
        <f t="shared" si="10"/>
        <v>1.3699806682115159</v>
      </c>
    </row>
    <row r="95" spans="1:18" outlineLevel="1" x14ac:dyDescent="0.55000000000000004">
      <c r="A95" s="2">
        <f>Türberechnung!A92</f>
        <v>60</v>
      </c>
      <c r="B95" s="5">
        <f>Türberechnung!J92</f>
        <v>57680.916449083983</v>
      </c>
      <c r="C95" s="23">
        <v>83.27417880220321</v>
      </c>
      <c r="D95" s="23">
        <v>57.960476915871915</v>
      </c>
      <c r="E95" s="4">
        <f t="shared" si="0"/>
        <v>346.33134351339828</v>
      </c>
      <c r="I95" s="4">
        <f t="shared" si="1"/>
        <v>196.85419152801427</v>
      </c>
      <c r="J95" s="4">
        <f t="shared" si="2"/>
        <v>-24.895174162549949</v>
      </c>
      <c r="K95" s="4">
        <f t="shared" si="3"/>
        <v>236.42560121866481</v>
      </c>
      <c r="L95" s="4">
        <f t="shared" si="4"/>
        <v>-18.304620870481013</v>
      </c>
      <c r="M95" s="4">
        <f t="shared" si="5"/>
        <v>292.08447782987048</v>
      </c>
      <c r="N95" s="4">
        <f t="shared" si="6"/>
        <v>-9.0347263847783985</v>
      </c>
      <c r="O95" s="4">
        <f t="shared" si="7"/>
        <v>348.6254370411034</v>
      </c>
      <c r="P95" s="4">
        <f t="shared" si="8"/>
        <v>0.38207750923018469</v>
      </c>
      <c r="Q95" s="4">
        <f t="shared" si="9"/>
        <v>355.82948159566632</v>
      </c>
      <c r="R95" s="4">
        <f t="shared" si="10"/>
        <v>1.5818992979016038</v>
      </c>
    </row>
    <row r="96" spans="1:18" outlineLevel="1" x14ac:dyDescent="0.55000000000000004">
      <c r="A96" s="2">
        <f>Türberechnung!A93</f>
        <v>61</v>
      </c>
      <c r="B96" s="5">
        <f>Türberechnung!J93</f>
        <v>58128.950201853339</v>
      </c>
      <c r="C96" s="23">
        <v>83.079635579133878</v>
      </c>
      <c r="D96" s="23">
        <v>59.412230377596998</v>
      </c>
      <c r="E96" s="4">
        <f t="shared" si="0"/>
        <v>349.83874084573438</v>
      </c>
      <c r="I96" s="4">
        <f t="shared" si="1"/>
        <v>198.95923404751562</v>
      </c>
      <c r="J96" s="4">
        <f t="shared" si="2"/>
        <v>-25.070028882310929</v>
      </c>
      <c r="K96" s="4">
        <f t="shared" si="3"/>
        <v>238.86454703436294</v>
      </c>
      <c r="L96" s="4">
        <f t="shared" si="4"/>
        <v>-18.439391161073821</v>
      </c>
      <c r="M96" s="4">
        <f t="shared" si="5"/>
        <v>295.36544065336921</v>
      </c>
      <c r="N96" s="4">
        <f t="shared" si="6"/>
        <v>-9.051243857548922</v>
      </c>
      <c r="O96" s="4">
        <f t="shared" si="7"/>
        <v>352.61775906084739</v>
      </c>
      <c r="P96" s="4">
        <f t="shared" si="8"/>
        <v>0.46175964115872919</v>
      </c>
      <c r="Q96" s="4">
        <f t="shared" si="9"/>
        <v>360.60575048474186</v>
      </c>
      <c r="R96" s="4">
        <f t="shared" si="10"/>
        <v>1.7890384741715315</v>
      </c>
    </row>
    <row r="97" spans="1:18" outlineLevel="1" x14ac:dyDescent="0.55000000000000004">
      <c r="A97" s="2">
        <f>Türberechnung!A94</f>
        <v>62</v>
      </c>
      <c r="B97" s="5">
        <f>Türberechnung!J94</f>
        <v>58555.499564371567</v>
      </c>
      <c r="C97" s="23">
        <v>82.856189968423209</v>
      </c>
      <c r="D97" s="23">
        <v>60.860335145126648</v>
      </c>
      <c r="E97" s="4">
        <f t="shared" si="0"/>
        <v>353.35621627477246</v>
      </c>
      <c r="I97" s="4">
        <f t="shared" si="1"/>
        <v>201.05898596043363</v>
      </c>
      <c r="J97" s="4">
        <f t="shared" si="2"/>
        <v>-25.237536493179118</v>
      </c>
      <c r="K97" s="4">
        <f t="shared" si="3"/>
        <v>241.29736304381277</v>
      </c>
      <c r="L97" s="4">
        <f t="shared" si="4"/>
        <v>-18.569539261896104</v>
      </c>
      <c r="M97" s="4">
        <f t="shared" si="5"/>
        <v>298.63815742798619</v>
      </c>
      <c r="N97" s="4">
        <f t="shared" si="6"/>
        <v>-9.0674597570253681</v>
      </c>
      <c r="O97" s="4">
        <f t="shared" si="7"/>
        <v>356.60004717155391</v>
      </c>
      <c r="P97" s="4">
        <f t="shared" si="8"/>
        <v>0.53754293801832687</v>
      </c>
      <c r="Q97" s="4">
        <f t="shared" si="9"/>
        <v>365.37001516991438</v>
      </c>
      <c r="R97" s="4">
        <f t="shared" si="10"/>
        <v>1.9908352069966277</v>
      </c>
    </row>
    <row r="98" spans="1:18" outlineLevel="1" x14ac:dyDescent="0.55000000000000004">
      <c r="A98" s="2">
        <f>Türberechnung!A95</f>
        <v>63</v>
      </c>
      <c r="B98" s="5">
        <f>Türberechnung!J95</f>
        <v>58960.556928855738</v>
      </c>
      <c r="C98" s="23">
        <v>82.604535319030234</v>
      </c>
      <c r="D98" s="23">
        <v>62.304292917157312</v>
      </c>
      <c r="E98" s="4">
        <f t="shared" si="0"/>
        <v>356.88450217135079</v>
      </c>
      <c r="I98" s="4">
        <f t="shared" si="1"/>
        <v>203.15272472987812</v>
      </c>
      <c r="J98" s="4">
        <f t="shared" si="2"/>
        <v>-25.39788407864285</v>
      </c>
      <c r="K98" s="4">
        <f t="shared" si="3"/>
        <v>243.72321210082427</v>
      </c>
      <c r="L98" s="4">
        <f t="shared" si="4"/>
        <v>-18.695271564755668</v>
      </c>
      <c r="M98" s="4">
        <f t="shared" si="5"/>
        <v>301.90150199277548</v>
      </c>
      <c r="N98" s="4">
        <f t="shared" si="6"/>
        <v>-9.0836903603947423</v>
      </c>
      <c r="O98" s="4">
        <f t="shared" si="7"/>
        <v>360.57093104463826</v>
      </c>
      <c r="P98" s="4">
        <f t="shared" si="8"/>
        <v>0.60903148812913421</v>
      </c>
      <c r="Q98" s="4">
        <f t="shared" si="9"/>
        <v>370.1206362398953</v>
      </c>
      <c r="R98" s="4">
        <f t="shared" si="10"/>
        <v>2.1867294083050073</v>
      </c>
    </row>
    <row r="99" spans="1:18" outlineLevel="1" x14ac:dyDescent="0.55000000000000004">
      <c r="A99" s="2">
        <f>Türberechnung!A96</f>
        <v>64</v>
      </c>
      <c r="B99" s="5">
        <f>Türberechnung!J96</f>
        <v>59344.108830474164</v>
      </c>
      <c r="C99" s="23">
        <v>82.325303668501405</v>
      </c>
      <c r="D99" s="23">
        <v>63.74361695716243</v>
      </c>
      <c r="E99" s="4">
        <f t="shared" ref="E99:E123" si="11">B99/C99/2</f>
        <v>360.42447574463</v>
      </c>
      <c r="I99" s="4">
        <f t="shared" ref="I99:I123" si="12">J$29+J$23*$D99</f>
        <v>205.23974458788553</v>
      </c>
      <c r="J99" s="4">
        <f t="shared" ref="J99:J123" si="13">(2*I99*$C99-$B99)/1000</f>
        <v>-25.551260234387474</v>
      </c>
      <c r="K99" s="4">
        <f t="shared" ref="K99:K123" si="14">L$29+L$23*$D99</f>
        <v>246.14127648803287</v>
      </c>
      <c r="L99" s="4">
        <f t="shared" ref="L99:L123" si="15">(2*K99*$C99-$B99)/1000</f>
        <v>-18.816798166014422</v>
      </c>
      <c r="M99" s="4">
        <f t="shared" ref="M99:M123" si="16">N$29+N$23*$D99</f>
        <v>305.15437432318708</v>
      </c>
      <c r="N99" s="4">
        <f t="shared" ref="N99:N123" si="17">(2*M99*$C99-$B99)/1000</f>
        <v>-9.1002557666183126</v>
      </c>
      <c r="O99" s="4">
        <f t="shared" ref="O99:O123" si="18">P$29+P$23*$D99</f>
        <v>364.52907215465234</v>
      </c>
      <c r="P99" s="4">
        <f t="shared" ref="P99:P123" si="19">(2*O99*$C99-$B99)/1000</f>
        <v>0.67582429178346504</v>
      </c>
      <c r="Q99" s="4">
        <f t="shared" ref="Q99:Q123" si="20">R$29+R$23*$D99</f>
        <v>374.85601233151215</v>
      </c>
      <c r="R99" s="4">
        <f t="shared" ref="R99:R123" si="21">(2*Q99*$C99-$B99)/1000</f>
        <v>2.3761612638363223</v>
      </c>
    </row>
    <row r="100" spans="1:18" outlineLevel="1" x14ac:dyDescent="0.55000000000000004">
      <c r="A100" s="2">
        <f>Türberechnung!A97</f>
        <v>65</v>
      </c>
      <c r="B100" s="5">
        <f>Türberechnung!J97</f>
        <v>59706.136452974475</v>
      </c>
      <c r="C100" s="23">
        <v>82.019066514276474</v>
      </c>
      <c r="D100" s="23">
        <v>65.177831030603329</v>
      </c>
      <c r="E100" s="4">
        <f t="shared" si="11"/>
        <v>363.97717622512721</v>
      </c>
      <c r="I100" s="4">
        <f t="shared" si="12"/>
        <v>207.31935499437481</v>
      </c>
      <c r="J100" s="4">
        <f t="shared" si="13"/>
        <v>-25.697856519013424</v>
      </c>
      <c r="K100" s="4">
        <f t="shared" si="14"/>
        <v>248.55075613141358</v>
      </c>
      <c r="L100" s="4">
        <f t="shared" si="15"/>
        <v>-18.934334454342235</v>
      </c>
      <c r="M100" s="4">
        <f t="shared" si="16"/>
        <v>308.39569812916352</v>
      </c>
      <c r="N100" s="4">
        <f t="shared" si="17"/>
        <v>-9.1174818978292897</v>
      </c>
      <c r="O100" s="4">
        <f t="shared" si="18"/>
        <v>368.47316085661481</v>
      </c>
      <c r="P100" s="4">
        <f t="shared" si="19"/>
        <v>0.73751292507429755</v>
      </c>
      <c r="Q100" s="4">
        <f t="shared" si="20"/>
        <v>379.57457663313266</v>
      </c>
      <c r="R100" s="4">
        <f t="shared" si="21"/>
        <v>2.5585684430280091</v>
      </c>
    </row>
    <row r="101" spans="1:18" outlineLevel="1" x14ac:dyDescent="0.55000000000000004">
      <c r="A101" s="2">
        <f>Türberechnung!A98</f>
        <v>66</v>
      </c>
      <c r="B101" s="5">
        <f>Türberechnung!J98</f>
        <v>60046.616045938594</v>
      </c>
      <c r="C101" s="23">
        <v>81.686335181446992</v>
      </c>
      <c r="D101" s="23">
        <v>66.606468352123443</v>
      </c>
      <c r="E101" s="4">
        <f t="shared" si="11"/>
        <v>367.54382426729728</v>
      </c>
      <c r="I101" s="4">
        <f t="shared" si="12"/>
        <v>209.39087911057896</v>
      </c>
      <c r="J101" s="4">
        <f t="shared" si="13"/>
        <v>-25.837868976009393</v>
      </c>
      <c r="K101" s="4">
        <f t="shared" si="14"/>
        <v>250.95086683156737</v>
      </c>
      <c r="L101" s="4">
        <f t="shared" si="15"/>
        <v>-19.048102801782434</v>
      </c>
      <c r="M101" s="4">
        <f t="shared" si="16"/>
        <v>311.62441847579896</v>
      </c>
      <c r="N101" s="4">
        <f t="shared" si="17"/>
        <v>-9.1357026492633597</v>
      </c>
      <c r="O101" s="4">
        <f t="shared" si="18"/>
        <v>372.4019134907951</v>
      </c>
      <c r="P101" s="4">
        <f t="shared" si="19"/>
        <v>0.79367900930403268</v>
      </c>
      <c r="Q101" s="4">
        <f t="shared" si="20"/>
        <v>384.27479342093386</v>
      </c>
      <c r="R101" s="4">
        <f t="shared" si="21"/>
        <v>2.7333831083888143</v>
      </c>
    </row>
    <row r="102" spans="1:18" outlineLevel="1" x14ac:dyDescent="0.55000000000000004">
      <c r="A102" s="2">
        <f>Türberechnung!A99</f>
        <v>67</v>
      </c>
      <c r="B102" s="5">
        <f>Türberechnung!J99</f>
        <v>60365.519253617982</v>
      </c>
      <c r="C102" s="23">
        <v>81.3275607535831</v>
      </c>
      <c r="D102" s="23">
        <v>68.02907053540234</v>
      </c>
      <c r="E102" s="4">
        <f t="shared" si="11"/>
        <v>371.1258440205857</v>
      </c>
      <c r="I102" s="4">
        <f t="shared" si="12"/>
        <v>211.4536522763334</v>
      </c>
      <c r="J102" s="4">
        <f t="shared" si="13"/>
        <v>-25.971499749476905</v>
      </c>
      <c r="K102" s="4">
        <f t="shared" si="14"/>
        <v>253.34083849947592</v>
      </c>
      <c r="L102" s="4">
        <f t="shared" si="15"/>
        <v>-19.158334384758358</v>
      </c>
      <c r="M102" s="4">
        <f t="shared" si="16"/>
        <v>314.83949941000924</v>
      </c>
      <c r="N102" s="4">
        <f t="shared" si="17"/>
        <v>-9.1552622218275506</v>
      </c>
      <c r="O102" s="4">
        <f t="shared" si="18"/>
        <v>376.31406949481209</v>
      </c>
      <c r="P102" s="4">
        <f t="shared" si="19"/>
        <v>0.84389144491686607</v>
      </c>
      <c r="Q102" s="4">
        <f t="shared" si="20"/>
        <v>388.95515460392141</v>
      </c>
      <c r="R102" s="4">
        <f t="shared" si="21"/>
        <v>2.9000286793214691</v>
      </c>
    </row>
    <row r="103" spans="1:18" outlineLevel="1" x14ac:dyDescent="0.55000000000000004">
      <c r="A103" s="2">
        <f>Türberechnung!A100</f>
        <v>68</v>
      </c>
      <c r="B103" s="5">
        <f>Türberechnung!J100</f>
        <v>60662.813354044643</v>
      </c>
      <c r="C103" s="23">
        <v>80.943133525219466</v>
      </c>
      <c r="D103" s="23">
        <v>69.445186537695037</v>
      </c>
      <c r="E103" s="4">
        <f t="shared" si="11"/>
        <v>374.7248884004714</v>
      </c>
      <c r="I103" s="4">
        <f t="shared" si="12"/>
        <v>213.5070204796578</v>
      </c>
      <c r="J103" s="4">
        <f t="shared" si="13"/>
        <v>-26.098958819531223</v>
      </c>
      <c r="K103" s="4">
        <f t="shared" si="14"/>
        <v>255.71991338332765</v>
      </c>
      <c r="L103" s="4">
        <f t="shared" si="15"/>
        <v>-19.265271165956154</v>
      </c>
      <c r="M103" s="4">
        <f t="shared" si="16"/>
        <v>318.03992157519076</v>
      </c>
      <c r="N103" s="4">
        <f t="shared" si="17"/>
        <v>-9.1765176772226553</v>
      </c>
      <c r="O103" s="4">
        <f t="shared" si="18"/>
        <v>380.20838850111704</v>
      </c>
      <c r="P103" s="4">
        <f t="shared" si="19"/>
        <v>0.88770336166422203</v>
      </c>
      <c r="Q103" s="4">
        <f t="shared" si="20"/>
        <v>393.61417625146441</v>
      </c>
      <c r="R103" s="4">
        <f t="shared" si="21"/>
        <v>3.0579162974384597</v>
      </c>
    </row>
    <row r="104" spans="1:18" outlineLevel="1" x14ac:dyDescent="0.55000000000000004">
      <c r="A104" s="2">
        <f>Türberechnung!A101</f>
        <v>69</v>
      </c>
      <c r="B104" s="5">
        <f>Türberechnung!J101</f>
        <v>60938.461405676302</v>
      </c>
      <c r="C104" s="23">
        <v>80.53338192469964</v>
      </c>
      <c r="D104" s="23">
        <v>70.854371590276173</v>
      </c>
      <c r="E104" s="4">
        <f t="shared" si="11"/>
        <v>378.34286819504865</v>
      </c>
      <c r="I104" s="4">
        <f t="shared" si="12"/>
        <v>215.55033880590042</v>
      </c>
      <c r="J104" s="4">
        <f t="shared" si="13"/>
        <v>-26.220465887568331</v>
      </c>
      <c r="K104" s="4">
        <f t="shared" si="14"/>
        <v>258.08734427166394</v>
      </c>
      <c r="L104" s="4">
        <f t="shared" si="15"/>
        <v>-19.369168073353599</v>
      </c>
      <c r="M104" s="4">
        <f t="shared" si="16"/>
        <v>321.22467979402415</v>
      </c>
      <c r="N104" s="4">
        <f t="shared" si="17"/>
        <v>-9.1998417626933158</v>
      </c>
      <c r="O104" s="4">
        <f t="shared" si="18"/>
        <v>384.08364739571516</v>
      </c>
      <c r="P104" s="4">
        <f t="shared" si="19"/>
        <v>0.92464872782528984</v>
      </c>
      <c r="Q104" s="4">
        <f t="shared" si="20"/>
        <v>398.25039507445638</v>
      </c>
      <c r="R104" s="4">
        <f t="shared" si="21"/>
        <v>3.2064409307111275</v>
      </c>
    </row>
    <row r="105" spans="1:18" outlineLevel="1" x14ac:dyDescent="0.55000000000000004">
      <c r="A105" s="2">
        <f>Türberechnung!A102</f>
        <v>70</v>
      </c>
      <c r="B105" s="5">
        <f>Türberechnung!J102</f>
        <v>61192.422297171295</v>
      </c>
      <c r="C105" s="23">
        <v>80.098570843875677</v>
      </c>
      <c r="D105" s="23">
        <v>72.256186105010386</v>
      </c>
      <c r="E105" s="4">
        <f t="shared" si="11"/>
        <v>381.98198577378275</v>
      </c>
      <c r="I105" s="4">
        <f t="shared" si="12"/>
        <v>217.58296985226505</v>
      </c>
      <c r="J105" s="4">
        <f t="shared" si="13"/>
        <v>-26.336252446906261</v>
      </c>
      <c r="K105" s="4">
        <f t="shared" si="14"/>
        <v>260.44239265641744</v>
      </c>
      <c r="L105" s="4">
        <f t="shared" si="15"/>
        <v>-19.470295419294221</v>
      </c>
      <c r="M105" s="4">
        <f t="shared" si="16"/>
        <v>324.39278059732345</v>
      </c>
      <c r="N105" s="4">
        <f t="shared" si="17"/>
        <v>-9.2256260613382324</v>
      </c>
      <c r="O105" s="4">
        <f t="shared" si="18"/>
        <v>387.93863731123423</v>
      </c>
      <c r="P105" s="4">
        <f t="shared" si="19"/>
        <v>0.95423855032968274</v>
      </c>
      <c r="Q105" s="4">
        <f t="shared" si="20"/>
        <v>402.86236482793191</v>
      </c>
      <c r="R105" s="4">
        <f t="shared" si="21"/>
        <v>3.3449770418314948</v>
      </c>
    </row>
    <row r="106" spans="1:18" outlineLevel="1" x14ac:dyDescent="0.55000000000000004">
      <c r="A106" s="2">
        <f>Türberechnung!A103</f>
        <v>71</v>
      </c>
      <c r="B106" s="5">
        <f>Türberechnung!J103</f>
        <v>61424.650693933967</v>
      </c>
      <c r="C106" s="23">
        <v>79.638899296066029</v>
      </c>
      <c r="D106" s="23">
        <v>73.650194546035536</v>
      </c>
      <c r="E106" s="4">
        <f t="shared" si="11"/>
        <v>385.64477433057766</v>
      </c>
      <c r="I106" s="4">
        <f t="shared" si="12"/>
        <v>219.60428209175151</v>
      </c>
      <c r="J106" s="4">
        <f t="shared" si="13"/>
        <v>-26.446564080954218</v>
      </c>
      <c r="K106" s="4">
        <f t="shared" si="14"/>
        <v>262.78432683733968</v>
      </c>
      <c r="L106" s="4">
        <f t="shared" si="15"/>
        <v>-19.568941610767173</v>
      </c>
      <c r="M106" s="4">
        <f t="shared" si="16"/>
        <v>327.54323967404025</v>
      </c>
      <c r="N106" s="4">
        <f t="shared" si="17"/>
        <v>-9.2542845349177441</v>
      </c>
      <c r="O106" s="4">
        <f t="shared" si="18"/>
        <v>391.77216052405339</v>
      </c>
      <c r="P106" s="4">
        <f t="shared" si="19"/>
        <v>0.97595658402064145</v>
      </c>
      <c r="Q106" s="4">
        <f t="shared" si="20"/>
        <v>407.44865259890469</v>
      </c>
      <c r="R106" s="4">
        <f t="shared" si="21"/>
        <v>3.4728737313499587</v>
      </c>
    </row>
    <row r="107" spans="1:18" outlineLevel="1" x14ac:dyDescent="0.55000000000000004">
      <c r="A107" s="2">
        <f>Türberechnung!A104</f>
        <v>72</v>
      </c>
      <c r="B107" s="5">
        <f>Türberechnung!J104</f>
        <v>61635.096872743561</v>
      </c>
      <c r="C107" s="23">
        <v>79.154497304918465</v>
      </c>
      <c r="D107" s="23">
        <v>75.035964254015084</v>
      </c>
      <c r="E107" s="4">
        <f t="shared" si="11"/>
        <v>389.33414380305658</v>
      </c>
      <c r="I107" s="4">
        <f t="shared" si="12"/>
        <v>221.61364816832184</v>
      </c>
      <c r="J107" s="4">
        <f t="shared" si="13"/>
        <v>-26.551663039398402</v>
      </c>
      <c r="K107" s="4">
        <f t="shared" si="14"/>
        <v>265.11241994674532</v>
      </c>
      <c r="L107" s="4">
        <f t="shared" si="15"/>
        <v>-19.665416212393428</v>
      </c>
      <c r="M107" s="4">
        <f t="shared" si="16"/>
        <v>330.67507921407406</v>
      </c>
      <c r="N107" s="4">
        <f t="shared" si="17"/>
        <v>-9.286257539835308</v>
      </c>
      <c r="O107" s="4">
        <f t="shared" si="18"/>
        <v>395.58302722099711</v>
      </c>
      <c r="P107" s="4">
        <f t="shared" si="19"/>
        <v>0.9892544513282483</v>
      </c>
      <c r="Q107" s="4">
        <f t="shared" si="20"/>
        <v>412.00783493815737</v>
      </c>
      <c r="R107" s="4">
        <f t="shared" si="21"/>
        <v>3.5894492476917805</v>
      </c>
    </row>
    <row r="108" spans="1:18" outlineLevel="1" x14ac:dyDescent="0.55000000000000004">
      <c r="A108" s="2">
        <f>Türberechnung!A105</f>
        <v>73</v>
      </c>
      <c r="B108" s="5">
        <f>Türberechnung!J105</f>
        <v>61823.70643296549</v>
      </c>
      <c r="C108" s="23">
        <v>78.64542190339705</v>
      </c>
      <c r="D108" s="23">
        <v>76.413064208520424</v>
      </c>
      <c r="E108" s="4">
        <f t="shared" si="11"/>
        <v>393.0534348770214</v>
      </c>
      <c r="I108" s="4">
        <f t="shared" si="12"/>
        <v>223.61044310235462</v>
      </c>
      <c r="J108" s="4">
        <f t="shared" si="13"/>
        <v>-26.651831153385007</v>
      </c>
      <c r="K108" s="4">
        <f t="shared" si="14"/>
        <v>267.4259478703143</v>
      </c>
      <c r="L108" s="4">
        <f t="shared" si="15"/>
        <v>-19.760053436612019</v>
      </c>
      <c r="M108" s="4">
        <f t="shared" si="16"/>
        <v>333.78732511125611</v>
      </c>
      <c r="N108" s="4">
        <f t="shared" si="17"/>
        <v>-9.3220164142033024</v>
      </c>
      <c r="O108" s="4">
        <f t="shared" si="18"/>
        <v>399.37005209588682</v>
      </c>
      <c r="P108" s="4">
        <f t="shared" si="19"/>
        <v>0.9935460523598667</v>
      </c>
      <c r="Q108" s="4">
        <f t="shared" si="20"/>
        <v>416.53849378847997</v>
      </c>
      <c r="R108" s="4">
        <f t="shared" si="21"/>
        <v>3.6939847330355913</v>
      </c>
    </row>
    <row r="109" spans="1:18" outlineLevel="1" x14ac:dyDescent="0.55000000000000004">
      <c r="A109" s="2">
        <f>Türberechnung!A106</f>
        <v>74</v>
      </c>
      <c r="B109" s="5">
        <f>Türberechnung!J106</f>
        <v>61990.419869403027</v>
      </c>
      <c r="C109" s="23">
        <v>78.111652092673339</v>
      </c>
      <c r="D109" s="23">
        <v>77.781063711749127</v>
      </c>
      <c r="E109" s="4">
        <f t="shared" si="11"/>
        <v>396.80648282701964</v>
      </c>
      <c r="I109" s="4">
        <f t="shared" si="12"/>
        <v>225.59404238203621</v>
      </c>
      <c r="J109" s="4">
        <f t="shared" si="13"/>
        <v>-26.747373163952194</v>
      </c>
      <c r="K109" s="4">
        <f t="shared" si="14"/>
        <v>269.72418703573851</v>
      </c>
      <c r="L109" s="4">
        <f t="shared" si="15"/>
        <v>-19.853216151973509</v>
      </c>
      <c r="M109" s="4">
        <f t="shared" si="16"/>
        <v>336.87900398855299</v>
      </c>
      <c r="N109" s="4">
        <f t="shared" si="17"/>
        <v>-9.3620687556426923</v>
      </c>
      <c r="O109" s="4">
        <f t="shared" si="18"/>
        <v>403.13205072976575</v>
      </c>
      <c r="P109" s="4">
        <f t="shared" si="19"/>
        <v>0.98820111861577609</v>
      </c>
      <c r="Q109" s="4">
        <f t="shared" si="20"/>
        <v>421.03921215410236</v>
      </c>
      <c r="R109" s="4">
        <f t="shared" si="21"/>
        <v>3.785717044906014</v>
      </c>
    </row>
    <row r="110" spans="1:18" outlineLevel="1" x14ac:dyDescent="0.55000000000000004">
      <c r="A110" s="2">
        <f>Türberechnung!A107</f>
        <v>75</v>
      </c>
      <c r="B110" s="5">
        <f>Türberechnung!J107</f>
        <v>62135.171987583162</v>
      </c>
      <c r="C110" s="23">
        <v>77.553082573463143</v>
      </c>
      <c r="D110" s="23">
        <v>79.139530973850796</v>
      </c>
      <c r="E110" s="4">
        <f t="shared" si="11"/>
        <v>400.59769338455908</v>
      </c>
      <c r="I110" s="4">
        <f t="shared" si="12"/>
        <v>227.56381991208366</v>
      </c>
      <c r="J110" s="4">
        <f t="shared" si="13"/>
        <v>-26.838620554834122</v>
      </c>
      <c r="K110" s="4">
        <f t="shared" si="14"/>
        <v>272.00641203606932</v>
      </c>
      <c r="L110" s="4">
        <f t="shared" si="15"/>
        <v>-19.945300521293714</v>
      </c>
      <c r="M110" s="4">
        <f t="shared" si="16"/>
        <v>339.94914000090273</v>
      </c>
      <c r="N110" s="4">
        <f t="shared" si="17"/>
        <v>-9.4069645370475765</v>
      </c>
      <c r="O110" s="4">
        <f t="shared" si="18"/>
        <v>406.86783570054536</v>
      </c>
      <c r="P110" s="4">
        <f t="shared" si="19"/>
        <v>0.97253772955809836</v>
      </c>
      <c r="Q110" s="4">
        <f t="shared" si="20"/>
        <v>425.50856944641686</v>
      </c>
      <c r="R110" s="4">
        <f t="shared" si="21"/>
        <v>3.8638304564051213</v>
      </c>
    </row>
    <row r="111" spans="1:18" outlineLevel="1" x14ac:dyDescent="0.55000000000000004">
      <c r="A111" s="2">
        <f>Türberechnung!A108</f>
        <v>76</v>
      </c>
      <c r="B111" s="5">
        <f>Türberechnung!J108</f>
        <v>62257.891136930572</v>
      </c>
      <c r="C111" s="23">
        <v>76.969516014914902</v>
      </c>
      <c r="D111" s="23">
        <v>80.488031576463769</v>
      </c>
      <c r="E111" s="4">
        <f t="shared" si="11"/>
        <v>404.43213339724286</v>
      </c>
      <c r="I111" s="4">
        <f t="shared" si="12"/>
        <v>229.51914578587247</v>
      </c>
      <c r="J111" s="4">
        <f t="shared" si="13"/>
        <v>-26.92593600233997</v>
      </c>
      <c r="K111" s="4">
        <f t="shared" si="14"/>
        <v>274.27189304845911</v>
      </c>
      <c r="L111" s="4">
        <f t="shared" si="15"/>
        <v>-20.036741408061776</v>
      </c>
      <c r="M111" s="4">
        <f t="shared" si="16"/>
        <v>342.99675136280808</v>
      </c>
      <c r="N111" s="4">
        <f t="shared" si="17"/>
        <v>-9.4573032427636861</v>
      </c>
      <c r="O111" s="4">
        <f t="shared" si="18"/>
        <v>410.57621235773104</v>
      </c>
      <c r="P111" s="4">
        <f t="shared" si="19"/>
        <v>0.94581356789238635</v>
      </c>
      <c r="Q111" s="4">
        <f t="shared" si="20"/>
        <v>429.94513642901353</v>
      </c>
      <c r="R111" s="4">
        <f t="shared" si="21"/>
        <v>3.9274469908848841</v>
      </c>
    </row>
    <row r="112" spans="1:18" outlineLevel="1" x14ac:dyDescent="0.55000000000000004">
      <c r="A112" s="2">
        <f>Türberechnung!A109</f>
        <v>77</v>
      </c>
      <c r="B112" s="5">
        <f>Türberechnung!J109</f>
        <v>62358.498230520934</v>
      </c>
      <c r="C112" s="23">
        <v>76.360653565275996</v>
      </c>
      <c r="D112" s="23">
        <v>81.826126786456925</v>
      </c>
      <c r="E112" s="4">
        <f t="shared" si="11"/>
        <v>408.31563978963663</v>
      </c>
      <c r="I112" s="4">
        <f t="shared" si="12"/>
        <v>231.45938384036253</v>
      </c>
      <c r="J112" s="4">
        <f t="shared" si="13"/>
        <v>-27.009718582788604</v>
      </c>
      <c r="K112" s="4">
        <f t="shared" si="14"/>
        <v>276.51989300124762</v>
      </c>
      <c r="L112" s="4">
        <f t="shared" si="15"/>
        <v>-20.128018723770023</v>
      </c>
      <c r="M112" s="4">
        <f t="shared" si="16"/>
        <v>346.02084653739263</v>
      </c>
      <c r="N112" s="4">
        <f t="shared" si="17"/>
        <v>-9.5137422529101965</v>
      </c>
      <c r="O112" s="4">
        <f t="shared" si="18"/>
        <v>414.25597418521221</v>
      </c>
      <c r="P112" s="4">
        <f t="shared" si="19"/>
        <v>0.90721563368487845</v>
      </c>
      <c r="Q112" s="4">
        <f t="shared" si="20"/>
        <v>434.34746966989104</v>
      </c>
      <c r="R112" s="4">
        <f t="shared" si="21"/>
        <v>3.975615086312617</v>
      </c>
    </row>
    <row r="113" spans="1:18" outlineLevel="1" x14ac:dyDescent="0.55000000000000004">
      <c r="A113" s="2">
        <f>Türberechnung!A110</f>
        <v>78</v>
      </c>
      <c r="B113" s="5">
        <f>Türberechnung!J110</f>
        <v>62436.905511450852</v>
      </c>
      <c r="C113" s="23">
        <v>75.726083229809248</v>
      </c>
      <c r="D113" s="23">
        <v>83.153371686051756</v>
      </c>
      <c r="E113" s="4">
        <f t="shared" si="11"/>
        <v>412.25495132219402</v>
      </c>
      <c r="I113" s="4">
        <f t="shared" si="12"/>
        <v>233.38388894477504</v>
      </c>
      <c r="J113" s="4">
        <f t="shared" si="13"/>
        <v>-27.090409913993668</v>
      </c>
      <c r="K113" s="4">
        <f t="shared" si="14"/>
        <v>278.74966443256693</v>
      </c>
      <c r="L113" s="4">
        <f t="shared" si="15"/>
        <v>-20.219664933246925</v>
      </c>
      <c r="M113" s="4">
        <f t="shared" si="16"/>
        <v>349.02042001047693</v>
      </c>
      <c r="N113" s="4">
        <f t="shared" si="17"/>
        <v>-9.5770067622181383</v>
      </c>
      <c r="O113" s="4">
        <f t="shared" si="18"/>
        <v>417.90589765909795</v>
      </c>
      <c r="P113" s="4">
        <f t="shared" si="19"/>
        <v>0.8558480652711441</v>
      </c>
      <c r="Q113" s="4">
        <f t="shared" si="20"/>
        <v>438.71410538955803</v>
      </c>
      <c r="R113" s="4">
        <f t="shared" si="21"/>
        <v>4.0072962061911097</v>
      </c>
    </row>
    <row r="114" spans="1:18" outlineLevel="1" x14ac:dyDescent="0.55000000000000004">
      <c r="A114" s="2">
        <f>Türberechnung!A111</f>
        <v>79</v>
      </c>
      <c r="B114" s="5">
        <f>Türberechnung!J111</f>
        <v>62493.015014674369</v>
      </c>
      <c r="C114" s="23">
        <v>75.065265638697014</v>
      </c>
      <c r="D114" s="23">
        <v>84.46931307810658</v>
      </c>
      <c r="E114" s="4">
        <f t="shared" si="11"/>
        <v>416.25786895542865</v>
      </c>
      <c r="I114" s="4">
        <f t="shared" si="12"/>
        <v>235.29200396325453</v>
      </c>
      <c r="J114" s="4">
        <f t="shared" si="13"/>
        <v>-27.16850145434827</v>
      </c>
      <c r="K114" s="4">
        <f t="shared" si="14"/>
        <v>280.96044597121903</v>
      </c>
      <c r="L114" s="4">
        <f t="shared" si="15"/>
        <v>-20.312273993081696</v>
      </c>
      <c r="M114" s="4">
        <f t="shared" si="16"/>
        <v>351.99444755652087</v>
      </c>
      <c r="N114" s="4">
        <f t="shared" si="17"/>
        <v>-9.6479015963210841</v>
      </c>
      <c r="O114" s="4">
        <f t="shared" si="18"/>
        <v>421.52473648724879</v>
      </c>
      <c r="P114" s="4">
        <f t="shared" si="19"/>
        <v>0.79071762071981355</v>
      </c>
      <c r="Q114" s="4">
        <f t="shared" si="20"/>
        <v>443.04355256941841</v>
      </c>
      <c r="R114" s="4">
        <f t="shared" si="21"/>
        <v>4.021348911596462</v>
      </c>
    </row>
    <row r="115" spans="1:18" outlineLevel="1" x14ac:dyDescent="0.55000000000000004">
      <c r="A115" s="2">
        <f>Türberechnung!A112</f>
        <v>80</v>
      </c>
      <c r="B115" s="5">
        <f>Türberechnung!J112</f>
        <v>62526.716658542966</v>
      </c>
      <c r="C115" s="23">
        <v>74.377516592460125</v>
      </c>
      <c r="D115" s="23">
        <v>85.773487115890049</v>
      </c>
      <c r="E115" s="4">
        <f t="shared" si="11"/>
        <v>420.33345238688361</v>
      </c>
      <c r="I115" s="4">
        <f t="shared" si="12"/>
        <v>237.18305631804054</v>
      </c>
      <c r="J115" s="4">
        <f t="shared" si="13"/>
        <v>-27.244543245052039</v>
      </c>
      <c r="K115" s="4">
        <f t="shared" si="14"/>
        <v>283.15145835469525</v>
      </c>
      <c r="L115" s="4">
        <f t="shared" si="15"/>
        <v>-20.40651207463171</v>
      </c>
      <c r="M115" s="4">
        <f t="shared" si="16"/>
        <v>354.94188088191152</v>
      </c>
      <c r="N115" s="4">
        <f t="shared" si="17"/>
        <v>-9.7273253892362046</v>
      </c>
      <c r="O115" s="4">
        <f t="shared" si="18"/>
        <v>425.11121509115333</v>
      </c>
      <c r="P115" s="4">
        <f t="shared" si="19"/>
        <v>0.71071624962331403</v>
      </c>
      <c r="Q115" s="4">
        <f t="shared" si="20"/>
        <v>447.334285153726</v>
      </c>
      <c r="R115" s="4">
        <f t="shared" si="21"/>
        <v>4.0165097742521176</v>
      </c>
    </row>
    <row r="116" spans="1:18" outlineLevel="1" x14ac:dyDescent="0.55000000000000004">
      <c r="A116" s="2">
        <f>Türberechnung!A113</f>
        <v>81</v>
      </c>
      <c r="B116" s="5">
        <f>Türberechnung!J113</f>
        <v>62537.88588099867</v>
      </c>
      <c r="C116" s="23">
        <v>73.661985592780781</v>
      </c>
      <c r="D116" s="23">
        <v>87.06541659448898</v>
      </c>
      <c r="E116" s="4">
        <f t="shared" si="11"/>
        <v>424.49226271690179</v>
      </c>
      <c r="I116" s="4">
        <f t="shared" si="12"/>
        <v>239.05635406200901</v>
      </c>
      <c r="J116" s="4">
        <f t="shared" si="13"/>
        <v>-27.319154463441855</v>
      </c>
      <c r="K116" s="4">
        <f t="shared" si="14"/>
        <v>285.32189987874148</v>
      </c>
      <c r="L116" s="4">
        <f t="shared" si="15"/>
        <v>-20.50313052465328</v>
      </c>
      <c r="M116" s="4">
        <f t="shared" si="16"/>
        <v>357.86164150354506</v>
      </c>
      <c r="N116" s="4">
        <f t="shared" si="17"/>
        <v>-9.816287719712637</v>
      </c>
      <c r="O116" s="4">
        <f t="shared" si="18"/>
        <v>428.66402115730034</v>
      </c>
      <c r="P116" s="4">
        <f t="shared" si="19"/>
        <v>0.61460002026639271</v>
      </c>
      <c r="Q116" s="4">
        <f t="shared" si="20"/>
        <v>451.58473313831649</v>
      </c>
      <c r="R116" s="4">
        <f t="shared" si="21"/>
        <v>3.9913703317101752</v>
      </c>
    </row>
    <row r="117" spans="1:18" outlineLevel="1" x14ac:dyDescent="0.55000000000000004">
      <c r="A117" s="2">
        <f>Türberechnung!A114</f>
        <v>82</v>
      </c>
      <c r="B117" s="5">
        <f>Türberechnung!J114</f>
        <v>62526.380709638375</v>
      </c>
      <c r="C117" s="23">
        <v>72.91762932554883</v>
      </c>
      <c r="D117" s="23">
        <v>88.344607825171806</v>
      </c>
      <c r="E117" s="4">
        <f t="shared" si="11"/>
        <v>428.74666447590079</v>
      </c>
      <c r="I117" s="4">
        <f t="shared" si="12"/>
        <v>240.91118134649912</v>
      </c>
      <c r="J117" s="4">
        <f t="shared" si="13"/>
        <v>-27.393036266030183</v>
      </c>
      <c r="K117" s="4">
        <f t="shared" si="14"/>
        <v>287.47094114628862</v>
      </c>
      <c r="L117" s="4">
        <f t="shared" si="15"/>
        <v>-20.602981652894901</v>
      </c>
      <c r="M117" s="4">
        <f t="shared" si="16"/>
        <v>360.75261368488827</v>
      </c>
      <c r="N117" s="4">
        <f t="shared" si="17"/>
        <v>-9.9159299838431831</v>
      </c>
      <c r="O117" s="4">
        <f t="shared" si="18"/>
        <v>432.18179704167812</v>
      </c>
      <c r="P117" s="4">
        <f t="shared" si="19"/>
        <v>0.50096344623094768</v>
      </c>
      <c r="Q117" s="4">
        <f t="shared" si="20"/>
        <v>455.79327228726299</v>
      </c>
      <c r="R117" s="4">
        <f t="shared" si="21"/>
        <v>3.9443490458048109</v>
      </c>
    </row>
    <row r="118" spans="1:18" outlineLevel="1" x14ac:dyDescent="0.55000000000000004">
      <c r="A118" s="2">
        <f>Türberechnung!A115</f>
        <v>83</v>
      </c>
      <c r="B118" s="5">
        <f>Türberechnung!J115</f>
        <v>62492.03812014994</v>
      </c>
      <c r="C118" s="23">
        <v>72.143178735949192</v>
      </c>
      <c r="D118" s="23">
        <v>89.610546993290171</v>
      </c>
      <c r="E118" s="4">
        <f t="shared" si="11"/>
        <v>433.11120479509691</v>
      </c>
      <c r="I118" s="4">
        <f t="shared" si="12"/>
        <v>242.74679314027074</v>
      </c>
      <c r="J118" s="4">
        <f t="shared" si="13"/>
        <v>-27.466987549955871</v>
      </c>
      <c r="K118" s="4">
        <f t="shared" si="14"/>
        <v>289.59771894872745</v>
      </c>
      <c r="L118" s="4">
        <f t="shared" si="15"/>
        <v>-20.707038120867487</v>
      </c>
      <c r="M118" s="4">
        <f t="shared" si="16"/>
        <v>363.61363620483576</v>
      </c>
      <c r="N118" s="4">
        <f t="shared" si="17"/>
        <v>-10.027551025042193</v>
      </c>
      <c r="O118" s="4">
        <f t="shared" si="18"/>
        <v>435.66312975400365</v>
      </c>
      <c r="P118" s="4">
        <f t="shared" si="19"/>
        <v>0.36820795686227936</v>
      </c>
      <c r="Q118" s="4">
        <f t="shared" si="20"/>
        <v>459.95821215037239</v>
      </c>
      <c r="R118" s="4">
        <f t="shared" si="21"/>
        <v>3.8736569003139594</v>
      </c>
    </row>
    <row r="119" spans="1:18" outlineLevel="1" x14ac:dyDescent="0.55000000000000004">
      <c r="A119" s="2">
        <f>Türberechnung!A116</f>
        <v>84</v>
      </c>
      <c r="B119" s="5">
        <f>Türberechnung!J116</f>
        <v>62434.669490219771</v>
      </c>
      <c r="C119" s="23">
        <v>71.337097886714162</v>
      </c>
      <c r="D119" s="23">
        <v>90.862695872855596</v>
      </c>
      <c r="E119" s="4">
        <f t="shared" si="11"/>
        <v>437.60309390051327</v>
      </c>
      <c r="I119" s="4">
        <f t="shared" si="12"/>
        <v>244.56240901564061</v>
      </c>
      <c r="J119" s="4">
        <f t="shared" si="13"/>
        <v>-27.541924467501012</v>
      </c>
      <c r="K119" s="4">
        <f t="shared" si="14"/>
        <v>291.70132906639742</v>
      </c>
      <c r="L119" s="4">
        <f t="shared" si="15"/>
        <v>-20.816416959631344</v>
      </c>
      <c r="M119" s="4">
        <f t="shared" si="16"/>
        <v>366.44349267265363</v>
      </c>
      <c r="N119" s="4">
        <f t="shared" si="17"/>
        <v>-10.152638876742742</v>
      </c>
      <c r="O119" s="4">
        <f t="shared" si="18"/>
        <v>439.10653917280854</v>
      </c>
      <c r="P119" s="4">
        <f t="shared" si="19"/>
        <v>0.21450284511408974</v>
      </c>
      <c r="Q119" s="4">
        <f t="shared" si="20"/>
        <v>464.07778196414267</v>
      </c>
      <c r="R119" s="4">
        <f t="shared" si="21"/>
        <v>3.7772548278307005</v>
      </c>
    </row>
    <row r="120" spans="1:18" outlineLevel="1" x14ac:dyDescent="0.55000000000000004">
      <c r="A120" s="2">
        <f>Türberechnung!A117</f>
        <v>85</v>
      </c>
      <c r="B120" s="5">
        <f>Türberechnung!J117</f>
        <v>62354.054890474195</v>
      </c>
      <c r="C120" s="23">
        <v>70.497532167314972</v>
      </c>
      <c r="D120" s="23">
        <v>92.100486734221519</v>
      </c>
      <c r="E120" s="4">
        <f t="shared" si="11"/>
        <v>442.24282023437718</v>
      </c>
      <c r="I120" s="4">
        <f t="shared" si="12"/>
        <v>246.3572057646212</v>
      </c>
      <c r="J120" s="4">
        <f t="shared" si="13"/>
        <v>-27.618904814391762</v>
      </c>
      <c r="K120" s="4">
        <f t="shared" si="14"/>
        <v>293.78081771349213</v>
      </c>
      <c r="L120" s="4">
        <f t="shared" si="15"/>
        <v>-20.932409596680184</v>
      </c>
      <c r="M120" s="4">
        <f t="shared" si="16"/>
        <v>369.24090001934064</v>
      </c>
      <c r="N120" s="4">
        <f t="shared" si="17"/>
        <v>-10.292910437270599</v>
      </c>
      <c r="O120" s="4">
        <f t="shared" si="18"/>
        <v>442.51046404156483</v>
      </c>
      <c r="P120" s="4">
        <f t="shared" si="19"/>
        <v>3.7736455813188512E-2</v>
      </c>
      <c r="Q120" s="4">
        <f t="shared" si="20"/>
        <v>468.15011389803652</v>
      </c>
      <c r="R120" s="4">
        <f t="shared" si="21"/>
        <v>3.6528005368437952</v>
      </c>
    </row>
    <row r="121" spans="1:18" outlineLevel="1" x14ac:dyDescent="0.55000000000000004">
      <c r="A121" s="2">
        <f>Türberechnung!A118</f>
        <v>86</v>
      </c>
      <c r="B121" s="5">
        <f>Türberechnung!J118</f>
        <v>62249.935862164966</v>
      </c>
      <c r="C121" s="23">
        <v>69.622242544218921</v>
      </c>
      <c r="D121" s="23">
        <v>93.323316231635232</v>
      </c>
      <c r="E121" s="4">
        <f t="shared" si="11"/>
        <v>447.05494671927863</v>
      </c>
      <c r="I121" s="4">
        <f t="shared" si="12"/>
        <v>248.13030853587108</v>
      </c>
      <c r="J121" s="4">
        <f t="shared" si="13"/>
        <v>-27.699158815252385</v>
      </c>
      <c r="K121" s="4">
        <f t="shared" si="14"/>
        <v>295.83517126914717</v>
      </c>
      <c r="L121" s="4">
        <f t="shared" si="15"/>
        <v>-21.056519767742749</v>
      </c>
      <c r="M121" s="4">
        <f t="shared" si="16"/>
        <v>372.00449468349558</v>
      </c>
      <c r="N121" s="4">
        <f t="shared" si="17"/>
        <v>-10.450361549377114</v>
      </c>
      <c r="O121" s="4">
        <f t="shared" si="18"/>
        <v>445.87324515945255</v>
      </c>
      <c r="P121" s="4">
        <f t="shared" si="19"/>
        <v>-0.16454542522618432</v>
      </c>
      <c r="Q121" s="4">
        <f t="shared" si="20"/>
        <v>472.17322294452765</v>
      </c>
      <c r="R121" s="4">
        <f t="shared" si="21"/>
        <v>3.4975814392939575</v>
      </c>
    </row>
    <row r="122" spans="1:18" outlineLevel="1" x14ac:dyDescent="0.55000000000000004">
      <c r="A122" s="2">
        <f>Türberechnung!A119</f>
        <v>87</v>
      </c>
      <c r="B122" s="5">
        <f>Türberechnung!J119</f>
        <v>62122.006200688622</v>
      </c>
      <c r="C122" s="23">
        <v>68.708521288593005</v>
      </c>
      <c r="D122" s="23">
        <v>94.530537989377905</v>
      </c>
      <c r="E122" s="4">
        <f t="shared" si="11"/>
        <v>452.06915412835497</v>
      </c>
      <c r="I122" s="4">
        <f t="shared" si="12"/>
        <v>249.88078008459794</v>
      </c>
      <c r="J122" s="4">
        <f t="shared" si="13"/>
        <v>-27.784128404582976</v>
      </c>
      <c r="K122" s="4">
        <f t="shared" si="14"/>
        <v>297.86330382215488</v>
      </c>
      <c r="L122" s="4">
        <f t="shared" si="15"/>
        <v>-21.190511897178272</v>
      </c>
      <c r="M122" s="4">
        <f t="shared" si="16"/>
        <v>374.73281585599403</v>
      </c>
      <c r="N122" s="4">
        <f t="shared" si="17"/>
        <v>-10.627330889136683</v>
      </c>
      <c r="O122" s="4">
        <f t="shared" si="18"/>
        <v>449.1931049932449</v>
      </c>
      <c r="P122" s="4">
        <f t="shared" si="19"/>
        <v>-0.39521816645350188</v>
      </c>
      <c r="Q122" s="4">
        <f t="shared" si="20"/>
        <v>476.14498252750104</v>
      </c>
      <c r="R122" s="4">
        <f t="shared" si="21"/>
        <v>3.3084291362064762</v>
      </c>
    </row>
    <row r="123" spans="1:18" outlineLevel="1" x14ac:dyDescent="0.55000000000000004">
      <c r="A123" s="2">
        <f>Türberechnung!A120</f>
        <v>88</v>
      </c>
      <c r="B123" s="5">
        <f>Türberechnung!J120</f>
        <v>61969.900075302139</v>
      </c>
      <c r="C123" s="23">
        <v>67.753082798314722</v>
      </c>
      <c r="D123" s="23">
        <v>95.721453510686786</v>
      </c>
      <c r="E123" s="4">
        <f t="shared" si="11"/>
        <v>457.32162667617808</v>
      </c>
      <c r="I123" s="4">
        <f t="shared" si="12"/>
        <v>251.60760759049583</v>
      </c>
      <c r="J123" s="4">
        <f t="shared" si="13"/>
        <v>-27.875517935772653</v>
      </c>
      <c r="K123" s="4">
        <f t="shared" si="14"/>
        <v>299.86404189795383</v>
      </c>
      <c r="L123" s="4">
        <f t="shared" si="15"/>
        <v>-21.336473557403377</v>
      </c>
      <c r="M123" s="4">
        <f t="shared" si="16"/>
        <v>377.42428493415207</v>
      </c>
      <c r="N123" s="4">
        <f t="shared" si="17"/>
        <v>-10.826582420825471</v>
      </c>
      <c r="O123" s="4">
        <f t="shared" si="18"/>
        <v>452.4681226768443</v>
      </c>
      <c r="P123" s="4">
        <f t="shared" si="19"/>
        <v>-0.65767971665762892</v>
      </c>
      <c r="Q123" s="4">
        <f t="shared" si="20"/>
        <v>480.06309459260729</v>
      </c>
      <c r="R123" s="4">
        <f t="shared" si="21"/>
        <v>3.0816091173940876</v>
      </c>
    </row>
    <row r="124" spans="1:18" x14ac:dyDescent="0.55000000000000004">
      <c r="K124" s="4"/>
      <c r="M124" s="4"/>
      <c r="N124" s="4"/>
      <c r="Q124"/>
      <c r="R124"/>
    </row>
    <row r="125" spans="1:18" x14ac:dyDescent="0.55000000000000004">
      <c r="C125" s="138" t="s">
        <v>256</v>
      </c>
      <c r="D125" s="138"/>
      <c r="E125" s="138"/>
      <c r="F125" s="140" t="s">
        <v>256</v>
      </c>
      <c r="G125" s="140"/>
      <c r="H125" s="140"/>
      <c r="I125" s="140"/>
      <c r="J125" s="140"/>
      <c r="K125" s="140"/>
      <c r="L125" s="140"/>
      <c r="M125" s="140"/>
      <c r="N125" s="140"/>
      <c r="O125" s="140"/>
      <c r="P125" s="140"/>
      <c r="Q125" s="140"/>
      <c r="R125" s="140"/>
    </row>
    <row r="126" spans="1:18" ht="20" x14ac:dyDescent="0.65">
      <c r="C126" s="74" t="s">
        <v>257</v>
      </c>
      <c r="D126" s="75">
        <f>AVERAGE(D47:D123)</f>
        <v>44.619653666681351</v>
      </c>
      <c r="E126" s="75">
        <f>AVERAGE(E47:E123)</f>
        <v>311.93817310582938</v>
      </c>
      <c r="F126" s="70" t="s">
        <v>258</v>
      </c>
      <c r="G126" s="70" t="s">
        <v>259</v>
      </c>
      <c r="H126" s="71"/>
      <c r="I126" s="70"/>
      <c r="J126" s="32">
        <f t="array" ref="J126">MAX(ABS(J47:J123))</f>
        <v>27.875517935772653</v>
      </c>
      <c r="K126" s="32"/>
      <c r="L126" s="32">
        <f t="array" ref="L126">MAX(ABS(L47:L123))</f>
        <v>21.336473557403377</v>
      </c>
      <c r="M126" s="32"/>
      <c r="N126" s="32">
        <f t="array" ref="N126">MAX(ABS(N47:N123))</f>
        <v>10.826582420825471</v>
      </c>
      <c r="O126" s="70"/>
      <c r="P126" s="32">
        <f t="array" ref="P126">MAX(ABS(P47:P123))</f>
        <v>2.056119188470654</v>
      </c>
      <c r="Q126" s="70"/>
      <c r="R126" s="32">
        <f t="array" ref="R126">MAX(ABS(R47:R123))</f>
        <v>4.021348911596462</v>
      </c>
    </row>
    <row r="127" spans="1:18" ht="20" x14ac:dyDescent="0.65">
      <c r="F127" t="s">
        <v>260</v>
      </c>
      <c r="G127" t="s">
        <v>261</v>
      </c>
      <c r="H127" s="8"/>
      <c r="J127" s="4">
        <f>SQRT(SUMPRODUCT(J47:J123,J47:J123)/COUNT(J47:J123))</f>
        <v>21.370994321115134</v>
      </c>
      <c r="K127" s="4"/>
      <c r="L127" s="4">
        <f>SQRT(SUMPRODUCT(L47:L123,L47:L123)/COUNT(L47:L123))</f>
        <v>15.789009457034787</v>
      </c>
      <c r="M127" s="4"/>
      <c r="N127" s="4">
        <f>SQRT(SUMPRODUCT(N47:N123,N47:N123)/COUNT(N47:N123))</f>
        <v>8.0336554145422241</v>
      </c>
      <c r="P127" s="4">
        <f>SQRT(SUMPRODUCT(P47:P123,P47:P123)/COUNT(P47:P123))</f>
        <v>0.99006789115614313</v>
      </c>
      <c r="Q127"/>
      <c r="R127" s="4">
        <f>SQRT(SUMPRODUCT(R47:R123,R47:R123)/COUNT(R47:R123))</f>
        <v>2.7787030119006522</v>
      </c>
    </row>
    <row r="128" spans="1:18" x14ac:dyDescent="0.55000000000000004">
      <c r="F128" s="70" t="s">
        <v>262</v>
      </c>
      <c r="G128" s="70"/>
      <c r="H128" s="70"/>
      <c r="I128" s="70"/>
      <c r="J128" s="72" t="b">
        <f>AND(J126&lt;=$H$12,J127&lt;=$H$13)</f>
        <v>0</v>
      </c>
      <c r="K128" s="32"/>
      <c r="L128" s="72" t="b">
        <f>AND(L126&lt;=$H$12,L127&lt;=$H$13)</f>
        <v>0</v>
      </c>
      <c r="M128" s="32"/>
      <c r="N128" s="72" t="b">
        <f>AND(N126&lt;=$H$12,N127&lt;=$H$13)</f>
        <v>0</v>
      </c>
      <c r="O128" s="70"/>
      <c r="P128" s="72" t="b">
        <f>AND(P126&lt;=$H$12,P127&lt;=$H$13)</f>
        <v>1</v>
      </c>
      <c r="Q128" s="70"/>
      <c r="R128" s="72" t="b">
        <f>AND(R126&lt;=$H$12,R127&lt;=$H$13)</f>
        <v>0</v>
      </c>
    </row>
    <row r="129" spans="6:18" ht="20" x14ac:dyDescent="0.65">
      <c r="F129" t="s">
        <v>260</v>
      </c>
      <c r="G129" t="s">
        <v>261</v>
      </c>
      <c r="H129" t="s">
        <v>263</v>
      </c>
      <c r="J129" s="4" t="str">
        <f>IF(J128,J127,"")</f>
        <v/>
      </c>
      <c r="K129" s="4"/>
      <c r="L129" s="4" t="str">
        <f>IF(L128,L127,"")</f>
        <v/>
      </c>
      <c r="M129" s="4"/>
      <c r="N129" s="4" t="str">
        <f>IF(N128,N127,"")</f>
        <v/>
      </c>
      <c r="O129" s="4"/>
      <c r="P129" s="4">
        <f>IF(P128,P127,"")</f>
        <v>0.99006789115614313</v>
      </c>
      <c r="R129" s="4" t="str">
        <f>IF(R128,R127,"")</f>
        <v/>
      </c>
    </row>
    <row r="130" spans="6:18" x14ac:dyDescent="0.55000000000000004">
      <c r="Q130"/>
      <c r="R130"/>
    </row>
    <row r="131" spans="6:18" x14ac:dyDescent="0.55000000000000004">
      <c r="F131" s="140" t="s">
        <v>264</v>
      </c>
      <c r="G131" s="140"/>
      <c r="H131" s="140"/>
      <c r="K131" s="4"/>
      <c r="M131" s="4"/>
      <c r="N131" s="4"/>
      <c r="Q131"/>
      <c r="R131"/>
    </row>
    <row r="132" spans="6:18" x14ac:dyDescent="0.55000000000000004">
      <c r="F132" s="33"/>
      <c r="G132" s="33" t="s">
        <v>16</v>
      </c>
      <c r="H132" s="28" t="s">
        <v>262</v>
      </c>
      <c r="K132" s="4"/>
      <c r="M132" s="4"/>
      <c r="N132" s="4"/>
      <c r="Q132"/>
      <c r="R132"/>
    </row>
    <row r="133" spans="6:18" x14ac:dyDescent="0.55000000000000004">
      <c r="F133" t="s">
        <v>265</v>
      </c>
      <c r="G133" t="str">
        <f>IF(OR(L128,N128,P128,R128),INDEX(L22:R22,1,MATCH(MIN(L129:R129),L129:R129,0)),"Keine")</f>
        <v>Stufe 3 grün (Set 1206328)</v>
      </c>
      <c r="H133" s="3" t="b">
        <f>IF(G133="Keine",FALSE,INDEX(J128:R128,1,MATCH(G133,J22:R22,0)))</f>
        <v>1</v>
      </c>
      <c r="K133" s="4"/>
      <c r="M133" s="4"/>
      <c r="N133" s="4"/>
      <c r="Q133"/>
      <c r="R133"/>
    </row>
    <row r="134" spans="6:18" x14ac:dyDescent="0.55000000000000004">
      <c r="F134" s="70" t="s">
        <v>266</v>
      </c>
      <c r="G134" s="70" t="str">
        <f>VLOOKUP($B$6,$F$18:$G$19,2,FALSE)</f>
        <v>Stufe 1 blau (Set 1206326)</v>
      </c>
      <c r="H134" s="72" t="b">
        <f>INDEX(J128:R128,1,MATCH(G134,J22:R22,0))</f>
        <v>0</v>
      </c>
      <c r="P134" s="4"/>
    </row>
    <row r="135" spans="6:18" x14ac:dyDescent="0.55000000000000004">
      <c r="R135"/>
    </row>
  </sheetData>
  <mergeCells count="11">
    <mergeCell ref="E4:F4"/>
    <mergeCell ref="F8:I8"/>
    <mergeCell ref="A4:B4"/>
    <mergeCell ref="C125:E125"/>
    <mergeCell ref="A31:B31"/>
    <mergeCell ref="F21:R21"/>
    <mergeCell ref="F131:H131"/>
    <mergeCell ref="F31:R31"/>
    <mergeCell ref="F125:R125"/>
    <mergeCell ref="C31:E31"/>
    <mergeCell ref="F16:G16"/>
  </mergeCells>
  <phoneticPr fontId="18"/>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322C4-A696-42D8-87A5-7161C7B242A7}">
  <sheetPr codeName="Tabelle57"/>
  <dimension ref="A1:AJ241"/>
  <sheetViews>
    <sheetView topLeftCell="A9" workbookViewId="0">
      <selection activeCell="D17" sqref="D17"/>
    </sheetView>
  </sheetViews>
  <sheetFormatPr defaultColWidth="11.4140625" defaultRowHeight="18" x14ac:dyDescent="0.55000000000000004"/>
  <cols>
    <col min="1" max="1" width="37.25" bestFit="1" customWidth="1"/>
    <col min="2" max="2" width="14.25" bestFit="1" customWidth="1"/>
    <col min="6" max="6" width="24.75" bestFit="1" customWidth="1"/>
    <col min="7" max="11" width="8.58203125" customWidth="1"/>
    <col min="12" max="12" width="15" customWidth="1"/>
    <col min="13" max="22" width="8.58203125" customWidth="1"/>
    <col min="23" max="23" width="15" customWidth="1"/>
    <col min="24" max="25" width="8.58203125" customWidth="1"/>
    <col min="26" max="27" width="15" customWidth="1"/>
    <col min="28" max="28" width="20" bestFit="1" customWidth="1"/>
    <col min="29" max="29" width="15.75" customWidth="1"/>
    <col min="30" max="35" width="14.25" customWidth="1"/>
    <col min="36" max="36" width="15.4140625" bestFit="1" customWidth="1"/>
    <col min="37" max="37" width="18.75" bestFit="1" customWidth="1"/>
    <col min="38" max="38" width="18.75" customWidth="1"/>
    <col min="39" max="39" width="15.4140625" bestFit="1" customWidth="1"/>
    <col min="45" max="45" width="14.58203125" bestFit="1" customWidth="1"/>
  </cols>
  <sheetData>
    <row r="1" spans="1:11" ht="26.5" x14ac:dyDescent="0.8">
      <c r="A1" s="1" t="s">
        <v>12</v>
      </c>
      <c r="B1" s="1"/>
    </row>
    <row r="2" spans="1:11" x14ac:dyDescent="0.55000000000000004">
      <c r="A2" t="s">
        <v>267</v>
      </c>
    </row>
    <row r="4" spans="1:11" x14ac:dyDescent="0.55000000000000004">
      <c r="A4" s="134" t="s">
        <v>14</v>
      </c>
      <c r="B4" s="134"/>
      <c r="C4" s="134"/>
      <c r="D4" s="134"/>
      <c r="F4" s="133" t="s">
        <v>15</v>
      </c>
      <c r="G4" s="133"/>
      <c r="H4" s="133"/>
    </row>
    <row r="5" spans="1:11" x14ac:dyDescent="0.55000000000000004">
      <c r="A5" s="12" t="s">
        <v>16</v>
      </c>
      <c r="B5" s="12" t="s">
        <v>160</v>
      </c>
      <c r="C5" s="87" t="s">
        <v>17</v>
      </c>
      <c r="D5" s="12" t="s">
        <v>159</v>
      </c>
      <c r="F5" s="13" t="s">
        <v>16</v>
      </c>
      <c r="G5" s="13" t="s">
        <v>17</v>
      </c>
      <c r="H5" s="13" t="s">
        <v>159</v>
      </c>
    </row>
    <row r="6" spans="1:11" x14ac:dyDescent="0.55000000000000004">
      <c r="A6" s="2" t="s">
        <v>268</v>
      </c>
      <c r="B6" s="2" t="s">
        <v>269</v>
      </c>
      <c r="C6" s="5">
        <f>Start!J5</f>
        <v>800</v>
      </c>
      <c r="D6" s="2" t="s">
        <v>165</v>
      </c>
      <c r="F6" s="7" t="s">
        <v>24</v>
      </c>
      <c r="G6" s="6" t="str">
        <f ca="1">IF(G49&lt;G45,"Ja","Nein")</f>
        <v>Ja</v>
      </c>
      <c r="H6" s="7"/>
    </row>
    <row r="7" spans="1:11" x14ac:dyDescent="0.55000000000000004">
      <c r="A7" s="2" t="s">
        <v>270</v>
      </c>
      <c r="B7" s="2" t="s">
        <v>271</v>
      </c>
      <c r="C7" s="5">
        <f>Start!J6</f>
        <v>100</v>
      </c>
      <c r="D7" s="2" t="s">
        <v>165</v>
      </c>
      <c r="F7" s="7" t="s">
        <v>26</v>
      </c>
      <c r="G7" s="6" t="str">
        <f ca="1">IF(G55&lt;G52,"Ja","Nein")</f>
        <v>Nein</v>
      </c>
      <c r="H7" s="7"/>
    </row>
    <row r="8" spans="1:11" x14ac:dyDescent="0.55000000000000004">
      <c r="A8" s="2" t="s">
        <v>272</v>
      </c>
      <c r="B8" s="2" t="s">
        <v>273</v>
      </c>
      <c r="C8" s="5">
        <f>Start!J7</f>
        <v>30</v>
      </c>
      <c r="D8" s="2" t="s">
        <v>165</v>
      </c>
      <c r="F8" s="7" t="s">
        <v>28</v>
      </c>
      <c r="G8" s="36">
        <f ca="1">IF(G6="Nein",0,1)+IF(G7="Nein",0,1)</f>
        <v>1</v>
      </c>
      <c r="H8" s="7"/>
    </row>
    <row r="9" spans="1:11" ht="20" x14ac:dyDescent="0.65">
      <c r="A9" s="2" t="s">
        <v>166</v>
      </c>
      <c r="B9" s="2" t="s">
        <v>167</v>
      </c>
      <c r="C9" s="5">
        <f>'Auswertung Auswahlfelder'!G8</f>
        <v>645.5</v>
      </c>
      <c r="D9" s="2" t="s">
        <v>165</v>
      </c>
    </row>
    <row r="10" spans="1:11" x14ac:dyDescent="0.55000000000000004">
      <c r="A10" s="2" t="s">
        <v>186</v>
      </c>
      <c r="B10" s="2" t="s">
        <v>187</v>
      </c>
      <c r="C10" s="5">
        <f>Start!J10</f>
        <v>750</v>
      </c>
      <c r="D10" s="2" t="s">
        <v>165</v>
      </c>
      <c r="F10" s="103"/>
      <c r="G10" s="103"/>
      <c r="H10" s="103"/>
      <c r="I10" s="103"/>
      <c r="J10" s="103"/>
      <c r="K10" s="103"/>
    </row>
    <row r="11" spans="1:11" x14ac:dyDescent="0.55000000000000004">
      <c r="A11" s="2" t="s">
        <v>119</v>
      </c>
      <c r="B11" s="2" t="s">
        <v>188</v>
      </c>
      <c r="C11" s="5">
        <f>Start!J12</f>
        <v>10</v>
      </c>
      <c r="D11" s="2" t="s">
        <v>165</v>
      </c>
      <c r="F11" s="103"/>
      <c r="G11" s="103"/>
      <c r="H11" s="104"/>
      <c r="I11" s="103"/>
      <c r="J11" s="103"/>
      <c r="K11" s="103"/>
    </row>
    <row r="12" spans="1:11" x14ac:dyDescent="0.55000000000000004">
      <c r="A12" s="2" t="s">
        <v>189</v>
      </c>
      <c r="B12" s="2" t="s">
        <v>190</v>
      </c>
      <c r="C12" s="5">
        <f>Start!J13</f>
        <v>20</v>
      </c>
      <c r="D12" s="2" t="s">
        <v>165</v>
      </c>
      <c r="F12" s="103"/>
      <c r="G12" s="103"/>
      <c r="H12" s="103"/>
      <c r="I12" s="103"/>
      <c r="J12" s="103"/>
      <c r="K12" s="103"/>
    </row>
    <row r="13" spans="1:11" x14ac:dyDescent="0.55000000000000004">
      <c r="A13" s="2" t="s">
        <v>181</v>
      </c>
      <c r="B13" s="86" t="s">
        <v>182</v>
      </c>
      <c r="C13" s="5">
        <f>Parameter!C6</f>
        <v>3.3</v>
      </c>
      <c r="D13" s="2" t="s">
        <v>165</v>
      </c>
      <c r="F13" s="103"/>
      <c r="G13" s="103"/>
      <c r="H13" s="103"/>
      <c r="I13" s="103"/>
      <c r="J13" s="103"/>
      <c r="K13" s="103"/>
    </row>
    <row r="14" spans="1:11" x14ac:dyDescent="0.55000000000000004">
      <c r="A14" s="2" t="s">
        <v>131</v>
      </c>
      <c r="B14" s="2" t="s">
        <v>274</v>
      </c>
      <c r="C14" s="5">
        <f>Start!J14</f>
        <v>3</v>
      </c>
      <c r="D14" s="2" t="s">
        <v>165</v>
      </c>
      <c r="F14" s="103"/>
      <c r="G14" s="103"/>
      <c r="H14" s="103"/>
      <c r="I14" s="103"/>
      <c r="J14" s="103"/>
      <c r="K14" s="103"/>
    </row>
    <row r="15" spans="1:11" x14ac:dyDescent="0.55000000000000004">
      <c r="A15" s="10"/>
      <c r="F15" s="103"/>
      <c r="G15" s="103"/>
      <c r="H15" s="103"/>
      <c r="I15" s="103"/>
      <c r="J15" s="103"/>
      <c r="K15" s="103"/>
    </row>
    <row r="16" spans="1:11" x14ac:dyDescent="0.55000000000000004">
      <c r="A16" s="10" t="s">
        <v>191</v>
      </c>
      <c r="F16" s="103"/>
      <c r="G16" s="103"/>
      <c r="H16" s="103"/>
      <c r="I16" s="103"/>
      <c r="J16" s="103"/>
      <c r="K16" s="103"/>
    </row>
    <row r="17" spans="1:11" x14ac:dyDescent="0.55000000000000004">
      <c r="B17" s="10"/>
      <c r="F17" s="103"/>
      <c r="G17" s="103"/>
      <c r="H17" s="103"/>
      <c r="I17" s="103"/>
      <c r="J17" s="103"/>
      <c r="K17" s="103"/>
    </row>
    <row r="18" spans="1:11" x14ac:dyDescent="0.55000000000000004">
      <c r="A18" s="136" t="s">
        <v>275</v>
      </c>
      <c r="B18" s="136"/>
      <c r="C18" s="136"/>
      <c r="D18" s="136"/>
      <c r="F18" s="103"/>
      <c r="G18" s="103"/>
      <c r="H18" s="103"/>
      <c r="I18" s="103"/>
      <c r="J18" s="103"/>
      <c r="K18" s="103"/>
    </row>
    <row r="19" spans="1:11" x14ac:dyDescent="0.55000000000000004">
      <c r="A19" s="88"/>
      <c r="B19" s="14" t="s">
        <v>160</v>
      </c>
      <c r="C19" s="15" t="s">
        <v>17</v>
      </c>
      <c r="D19" s="14" t="s">
        <v>159</v>
      </c>
      <c r="F19" s="103"/>
      <c r="G19" s="103"/>
      <c r="H19" s="103"/>
      <c r="I19" s="103"/>
      <c r="J19" s="103"/>
      <c r="K19" s="103"/>
    </row>
    <row r="20" spans="1:11" ht="20" x14ac:dyDescent="0.65">
      <c r="A20" s="89"/>
      <c r="B20" t="s">
        <v>276</v>
      </c>
      <c r="C20" s="4">
        <f>C46-C8</f>
        <v>-6.6999999999999993</v>
      </c>
      <c r="D20" t="s">
        <v>165</v>
      </c>
      <c r="F20" s="103"/>
      <c r="G20" s="103"/>
      <c r="H20" s="103"/>
      <c r="I20" s="103"/>
      <c r="J20" s="103"/>
      <c r="K20" s="103"/>
    </row>
    <row r="21" spans="1:11" ht="20" x14ac:dyDescent="0.65">
      <c r="A21" s="89"/>
      <c r="B21" t="s">
        <v>277</v>
      </c>
      <c r="C21" s="4">
        <f>C9+C11+C14-C6+C7</f>
        <v>-41.5</v>
      </c>
      <c r="D21" t="s">
        <v>165</v>
      </c>
      <c r="F21" s="103"/>
      <c r="G21" s="103"/>
      <c r="H21" s="103"/>
      <c r="I21" s="103"/>
      <c r="J21" s="103"/>
      <c r="K21" s="103"/>
    </row>
    <row r="22" spans="1:11" ht="20" x14ac:dyDescent="0.65">
      <c r="A22" s="89"/>
      <c r="B22" t="s">
        <v>278</v>
      </c>
      <c r="C22" s="22">
        <v>-97</v>
      </c>
      <c r="D22" t="s">
        <v>165</v>
      </c>
      <c r="F22" s="103"/>
      <c r="G22" s="103"/>
      <c r="H22" s="103"/>
      <c r="I22" s="103"/>
      <c r="J22" s="103"/>
      <c r="K22" s="103"/>
    </row>
    <row r="23" spans="1:11" ht="20" x14ac:dyDescent="0.65">
      <c r="A23" s="89"/>
      <c r="B23" t="s">
        <v>279</v>
      </c>
      <c r="C23" s="21">
        <v>-143.13999999999999</v>
      </c>
      <c r="D23" t="s">
        <v>165</v>
      </c>
      <c r="F23" s="103"/>
      <c r="G23" s="103"/>
      <c r="H23" s="103"/>
      <c r="I23" s="103"/>
      <c r="J23" s="103"/>
      <c r="K23" s="103"/>
    </row>
    <row r="24" spans="1:11" ht="20" x14ac:dyDescent="0.65">
      <c r="A24" s="89"/>
      <c r="B24" t="s">
        <v>280</v>
      </c>
      <c r="C24" s="21">
        <v>-53.89</v>
      </c>
      <c r="D24" t="s">
        <v>165</v>
      </c>
      <c r="F24" s="103"/>
      <c r="G24" s="103"/>
      <c r="H24" s="103"/>
      <c r="I24" s="103"/>
      <c r="J24" s="103"/>
      <c r="K24" s="103"/>
    </row>
    <row r="25" spans="1:11" x14ac:dyDescent="0.55000000000000004">
      <c r="A25" s="89"/>
      <c r="B25" s="90" t="s">
        <v>281</v>
      </c>
      <c r="C25" s="22">
        <v>-40</v>
      </c>
      <c r="D25" t="s">
        <v>282</v>
      </c>
      <c r="F25" s="103"/>
      <c r="G25" s="103"/>
      <c r="H25" s="103"/>
      <c r="I25" s="103"/>
      <c r="J25" s="103"/>
      <c r="K25" s="103"/>
    </row>
    <row r="26" spans="1:11" ht="20" x14ac:dyDescent="0.65">
      <c r="A26" s="89"/>
      <c r="B26" t="s">
        <v>283</v>
      </c>
      <c r="C26" s="22">
        <v>50</v>
      </c>
      <c r="D26" t="s">
        <v>165</v>
      </c>
      <c r="F26" s="103"/>
      <c r="G26" s="103"/>
      <c r="H26" s="103"/>
      <c r="I26" s="103"/>
      <c r="J26" s="103"/>
      <c r="K26" s="103"/>
    </row>
    <row r="27" spans="1:11" ht="20" x14ac:dyDescent="0.65">
      <c r="A27" s="89"/>
      <c r="B27" t="s">
        <v>284</v>
      </c>
      <c r="C27" s="22">
        <v>-161</v>
      </c>
      <c r="D27" t="s">
        <v>165</v>
      </c>
      <c r="F27" s="103"/>
      <c r="G27" s="103"/>
      <c r="H27" s="103"/>
      <c r="I27" s="103"/>
      <c r="J27" s="103"/>
      <c r="K27" s="103"/>
    </row>
    <row r="28" spans="1:11" x14ac:dyDescent="0.55000000000000004">
      <c r="F28" s="103"/>
      <c r="G28" s="103"/>
      <c r="H28" s="103"/>
      <c r="I28" s="103"/>
      <c r="J28" s="103"/>
      <c r="K28" s="103"/>
    </row>
    <row r="29" spans="1:11" x14ac:dyDescent="0.55000000000000004">
      <c r="A29" s="136" t="s">
        <v>285</v>
      </c>
      <c r="B29" s="136"/>
      <c r="C29" s="136"/>
      <c r="D29" s="136"/>
      <c r="F29" s="103"/>
      <c r="G29" s="103"/>
      <c r="H29" s="103"/>
      <c r="I29" s="103"/>
      <c r="J29" s="103"/>
      <c r="K29" s="103"/>
    </row>
    <row r="30" spans="1:11" x14ac:dyDescent="0.55000000000000004">
      <c r="A30" s="14"/>
      <c r="B30" s="14"/>
      <c r="C30" s="15" t="s">
        <v>195</v>
      </c>
      <c r="D30" s="15" t="s">
        <v>196</v>
      </c>
      <c r="F30" s="103"/>
      <c r="G30" s="103"/>
      <c r="H30" s="103"/>
      <c r="I30" s="103"/>
      <c r="J30" s="103"/>
      <c r="K30" s="103"/>
    </row>
    <row r="31" spans="1:11" x14ac:dyDescent="0.55000000000000004">
      <c r="A31" s="16"/>
      <c r="B31" s="16"/>
      <c r="C31" s="17" t="s">
        <v>165</v>
      </c>
      <c r="D31" s="17" t="s">
        <v>165</v>
      </c>
      <c r="F31" s="103"/>
      <c r="G31" s="103"/>
      <c r="H31" s="103"/>
      <c r="I31" s="103"/>
      <c r="J31" s="103"/>
      <c r="K31" s="103"/>
    </row>
    <row r="32" spans="1:11" x14ac:dyDescent="0.55000000000000004">
      <c r="A32" s="136" t="s">
        <v>286</v>
      </c>
      <c r="B32" s="136"/>
      <c r="C32" s="136"/>
      <c r="D32" s="136"/>
      <c r="F32" s="103"/>
      <c r="G32" s="103"/>
      <c r="H32" s="103"/>
      <c r="I32" s="103"/>
      <c r="J32" s="103"/>
      <c r="K32" s="103"/>
    </row>
    <row r="33" spans="1:11" x14ac:dyDescent="0.55000000000000004">
      <c r="A33" t="s">
        <v>287</v>
      </c>
      <c r="C33" s="6">
        <f>C36</f>
        <v>50</v>
      </c>
      <c r="D33" s="6">
        <f>D35-$C$6</f>
        <v>-141.5</v>
      </c>
      <c r="F33" s="103"/>
      <c r="G33" s="103"/>
      <c r="H33" s="103"/>
      <c r="I33" s="103"/>
      <c r="J33" s="103"/>
      <c r="K33" s="103"/>
    </row>
    <row r="34" spans="1:11" x14ac:dyDescent="0.55000000000000004">
      <c r="A34" t="s">
        <v>288</v>
      </c>
      <c r="C34" s="6">
        <f>C35</f>
        <v>-500</v>
      </c>
      <c r="D34" s="6">
        <f>D33</f>
        <v>-141.5</v>
      </c>
    </row>
    <row r="35" spans="1:11" x14ac:dyDescent="0.55000000000000004">
      <c r="A35" t="s">
        <v>289</v>
      </c>
      <c r="C35" s="21">
        <v>-500</v>
      </c>
      <c r="D35" s="4">
        <f>$C$9+$C$14+$C$11</f>
        <v>658.5</v>
      </c>
    </row>
    <row r="36" spans="1:11" x14ac:dyDescent="0.55000000000000004">
      <c r="A36" t="s">
        <v>290</v>
      </c>
      <c r="C36" s="21">
        <v>50</v>
      </c>
      <c r="D36" s="4">
        <f>D35</f>
        <v>658.5</v>
      </c>
    </row>
    <row r="37" spans="1:11" x14ac:dyDescent="0.55000000000000004">
      <c r="A37" s="136" t="s">
        <v>291</v>
      </c>
      <c r="B37" s="136"/>
      <c r="C37" s="136"/>
      <c r="D37" s="136"/>
    </row>
    <row r="38" spans="1:11" x14ac:dyDescent="0.55000000000000004">
      <c r="A38" t="s">
        <v>292</v>
      </c>
      <c r="C38" s="6">
        <f>C46-$C$8</f>
        <v>-6.6999999999999993</v>
      </c>
      <c r="D38" s="6">
        <f>D33</f>
        <v>-141.5</v>
      </c>
    </row>
    <row r="39" spans="1:11" ht="20" x14ac:dyDescent="0.65">
      <c r="A39" t="s">
        <v>293</v>
      </c>
      <c r="B39" t="s">
        <v>294</v>
      </c>
      <c r="C39" s="6">
        <f>C38</f>
        <v>-6.6999999999999993</v>
      </c>
      <c r="D39" s="6">
        <f>D38+$C$7</f>
        <v>-41.5</v>
      </c>
    </row>
    <row r="40" spans="1:11" x14ac:dyDescent="0.55000000000000004">
      <c r="A40" t="s">
        <v>295</v>
      </c>
      <c r="C40" s="6">
        <f>C39-19</f>
        <v>-25.7</v>
      </c>
      <c r="D40" s="6">
        <f>D39</f>
        <v>-41.5</v>
      </c>
    </row>
    <row r="41" spans="1:11" x14ac:dyDescent="0.55000000000000004">
      <c r="A41" t="s">
        <v>296</v>
      </c>
      <c r="C41" s="6">
        <f>C40</f>
        <v>-25.7</v>
      </c>
      <c r="D41" s="6">
        <f>D38</f>
        <v>-141.5</v>
      </c>
    </row>
    <row r="42" spans="1:11" x14ac:dyDescent="0.55000000000000004">
      <c r="A42" s="136" t="s">
        <v>297</v>
      </c>
      <c r="B42" s="136"/>
      <c r="C42" s="136"/>
      <c r="D42" s="136"/>
    </row>
    <row r="43" spans="1:11" x14ac:dyDescent="0.55000000000000004">
      <c r="A43" t="s">
        <v>298</v>
      </c>
      <c r="C43" s="4">
        <f>C23-C26*SIN(RADIANS(C25))</f>
        <v>-111.00061951567302</v>
      </c>
      <c r="D43" s="4">
        <f>C24+C26*COS(RADIANS(C25))</f>
        <v>-15.587777844051097</v>
      </c>
    </row>
    <row r="44" spans="1:11" x14ac:dyDescent="0.55000000000000004">
      <c r="A44" s="136" t="s">
        <v>299</v>
      </c>
      <c r="B44" s="136"/>
      <c r="C44" s="136"/>
      <c r="D44" s="136"/>
      <c r="F44" s="142" t="s">
        <v>300</v>
      </c>
      <c r="G44" s="142"/>
      <c r="H44" s="142"/>
    </row>
    <row r="45" spans="1:11" ht="20" x14ac:dyDescent="0.65">
      <c r="A45" t="s">
        <v>301</v>
      </c>
      <c r="B45" t="s">
        <v>302</v>
      </c>
      <c r="C45" s="6">
        <f>$C$13</f>
        <v>3.3</v>
      </c>
      <c r="D45" s="6">
        <f>$C$9+$C$11-$C$10</f>
        <v>-94.5</v>
      </c>
      <c r="F45" t="s">
        <v>303</v>
      </c>
      <c r="G45" s="22">
        <v>3</v>
      </c>
      <c r="H45" t="s">
        <v>165</v>
      </c>
    </row>
    <row r="46" spans="1:11" ht="20" x14ac:dyDescent="0.65">
      <c r="A46" t="s">
        <v>304</v>
      </c>
      <c r="B46" t="s">
        <v>305</v>
      </c>
      <c r="C46" s="6">
        <f>C45+$C$12</f>
        <v>23.3</v>
      </c>
      <c r="D46" s="6">
        <f>D45</f>
        <v>-94.5</v>
      </c>
      <c r="F46" t="s">
        <v>301</v>
      </c>
      <c r="G46" s="4">
        <f t="array" aca="1" ref="G46" ca="1">MIN(IF(M63:M241&lt;=3,N63:N241))</f>
        <v>-45.656112780835102</v>
      </c>
      <c r="H46" t="s">
        <v>165</v>
      </c>
    </row>
    <row r="47" spans="1:11" x14ac:dyDescent="0.55000000000000004">
      <c r="A47" t="s">
        <v>306</v>
      </c>
      <c r="C47" s="6">
        <f>C46</f>
        <v>23.3</v>
      </c>
      <c r="D47" s="6">
        <f>D49+$C$11</f>
        <v>655.5</v>
      </c>
      <c r="F47" t="s">
        <v>304</v>
      </c>
      <c r="G47" s="4">
        <f t="array" aca="1" ref="G47" ca="1">MIN(IF(X63:X241&lt;=3,Y63:Y241))</f>
        <v>-43.978117781713166</v>
      </c>
      <c r="H47" t="s">
        <v>165</v>
      </c>
    </row>
    <row r="48" spans="1:11" x14ac:dyDescent="0.55000000000000004">
      <c r="A48" t="s">
        <v>307</v>
      </c>
      <c r="C48" s="6">
        <f>C45</f>
        <v>3.3</v>
      </c>
      <c r="D48" s="6">
        <f>D47</f>
        <v>655.5</v>
      </c>
      <c r="F48" t="s">
        <v>308</v>
      </c>
      <c r="G48" s="4">
        <f t="array" ref="G48">MIN(IF(IF(Z63:Z241 &gt;= 0,1,0)*IF(Z63:Z241 &lt;= $C$12,1,0),AB63:AB241))</f>
        <v>-46.483477065496658</v>
      </c>
      <c r="H48" t="s">
        <v>165</v>
      </c>
    </row>
    <row r="49" spans="1:36" x14ac:dyDescent="0.55000000000000004">
      <c r="A49" t="s">
        <v>309</v>
      </c>
      <c r="C49" s="21">
        <v>-28.4</v>
      </c>
      <c r="D49" s="4">
        <f>$C$9</f>
        <v>645.5</v>
      </c>
      <c r="F49" s="105" t="s">
        <v>310</v>
      </c>
      <c r="G49" s="106">
        <f ca="1">MIN(G46:G48)</f>
        <v>-46.483477065496658</v>
      </c>
      <c r="H49" s="105" t="s">
        <v>165</v>
      </c>
      <c r="K49" s="4"/>
    </row>
    <row r="50" spans="1:36" x14ac:dyDescent="0.55000000000000004">
      <c r="C50" s="4"/>
      <c r="D50" s="4"/>
      <c r="K50" s="4"/>
    </row>
    <row r="51" spans="1:36" x14ac:dyDescent="0.55000000000000004">
      <c r="A51" s="136" t="s">
        <v>311</v>
      </c>
      <c r="B51" s="136"/>
      <c r="C51" s="136"/>
      <c r="D51" s="136"/>
      <c r="F51" s="142" t="s">
        <v>312</v>
      </c>
      <c r="G51" s="142"/>
      <c r="H51" s="142"/>
      <c r="K51" s="4"/>
    </row>
    <row r="52" spans="1:36" x14ac:dyDescent="0.55000000000000004">
      <c r="A52" t="s">
        <v>301</v>
      </c>
      <c r="C52" s="6">
        <f>D241</f>
        <v>-140.68336037338037</v>
      </c>
      <c r="D52" s="6">
        <f>E241</f>
        <v>-2.4186979358598037E-3</v>
      </c>
      <c r="F52" t="s">
        <v>303</v>
      </c>
      <c r="G52" s="85">
        <v>3</v>
      </c>
      <c r="H52" t="s">
        <v>165</v>
      </c>
      <c r="K52" s="4"/>
    </row>
    <row r="53" spans="1:36" x14ac:dyDescent="0.55000000000000004">
      <c r="A53" t="s">
        <v>304</v>
      </c>
      <c r="C53" s="6">
        <f>O241</f>
        <v>-139.98502158622776</v>
      </c>
      <c r="D53" s="6">
        <f>P241</f>
        <v>-19.990223053050961</v>
      </c>
      <c r="F53" t="s">
        <v>301</v>
      </c>
      <c r="G53" s="4">
        <f t="array" aca="1" ref="G53" ca="1">IF(MAX(M63:M241)&lt;4,$G$52,MIN(IF(M63:M241&gt;=4,N63:N241)))</f>
        <v>20.316639626619633</v>
      </c>
      <c r="H53" t="s">
        <v>165</v>
      </c>
      <c r="K53" s="4"/>
    </row>
    <row r="54" spans="1:36" x14ac:dyDescent="0.55000000000000004">
      <c r="A54" t="s">
        <v>306</v>
      </c>
      <c r="C54" s="6">
        <f>AH241</f>
        <v>609.55764173058856</v>
      </c>
      <c r="D54" s="6">
        <f>AI241</f>
        <v>6.197481465171812</v>
      </c>
      <c r="F54" t="s">
        <v>304</v>
      </c>
      <c r="G54" s="4">
        <f t="array" aca="1" ref="G54" ca="1">IF(MAX(X63:X241)&lt;4,$G$52,MIN(IF(X63:X241&gt;=4,Y63:Y241)))</f>
        <v>20.683160347577989</v>
      </c>
      <c r="H54" t="s">
        <v>165</v>
      </c>
      <c r="K54" s="4"/>
    </row>
    <row r="55" spans="1:36" x14ac:dyDescent="0.55000000000000004">
      <c r="A55" t="s">
        <v>307</v>
      </c>
      <c r="C55" s="6">
        <f>AF241</f>
        <v>608.85930294343598</v>
      </c>
      <c r="D55" s="6">
        <f>AG241</f>
        <v>26.185285820286914</v>
      </c>
      <c r="F55" s="105" t="s">
        <v>310</v>
      </c>
      <c r="G55" s="106">
        <f ca="1">MIN(G53:G54)</f>
        <v>20.316639626619633</v>
      </c>
      <c r="H55" s="105" t="s">
        <v>165</v>
      </c>
    </row>
    <row r="56" spans="1:36" x14ac:dyDescent="0.55000000000000004">
      <c r="A56" t="s">
        <v>309</v>
      </c>
      <c r="C56" s="4">
        <f>AD241</f>
        <v>597.75853378824149</v>
      </c>
      <c r="D56" s="4">
        <f>AE241</f>
        <v>57.516786329568049</v>
      </c>
    </row>
    <row r="57" spans="1:36" x14ac:dyDescent="0.55000000000000004">
      <c r="C57" s="4"/>
      <c r="D57" s="4"/>
    </row>
    <row r="58" spans="1:36" x14ac:dyDescent="0.55000000000000004">
      <c r="A58" s="136" t="s">
        <v>313</v>
      </c>
      <c r="B58" s="136"/>
      <c r="C58" s="151"/>
      <c r="D58" s="150" t="s">
        <v>314</v>
      </c>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c r="AD58" s="150" t="s">
        <v>315</v>
      </c>
      <c r="AE58" s="136"/>
      <c r="AF58" s="136"/>
      <c r="AG58" s="136"/>
      <c r="AH58" s="136"/>
      <c r="AI58" s="136"/>
      <c r="AJ58" s="136"/>
    </row>
    <row r="59" spans="1:36" x14ac:dyDescent="0.55000000000000004">
      <c r="A59" s="138" t="s">
        <v>197</v>
      </c>
      <c r="B59" s="138"/>
      <c r="C59" s="152"/>
      <c r="D59" s="144" t="s">
        <v>301</v>
      </c>
      <c r="E59" s="140"/>
      <c r="F59" s="140"/>
      <c r="G59" s="140"/>
      <c r="H59" s="140"/>
      <c r="I59" s="140"/>
      <c r="J59" s="140"/>
      <c r="K59" s="140"/>
      <c r="L59" s="140"/>
      <c r="M59" s="140"/>
      <c r="N59" s="140"/>
      <c r="O59" s="144" t="s">
        <v>304</v>
      </c>
      <c r="P59" s="140"/>
      <c r="Q59" s="140"/>
      <c r="R59" s="140"/>
      <c r="S59" s="140"/>
      <c r="T59" s="140"/>
      <c r="U59" s="140"/>
      <c r="V59" s="140"/>
      <c r="W59" s="140"/>
      <c r="X59" s="140"/>
      <c r="Y59" s="140"/>
      <c r="Z59" s="144" t="s">
        <v>308</v>
      </c>
      <c r="AA59" s="140"/>
      <c r="AB59" s="161"/>
      <c r="AC59" s="79" t="s">
        <v>316</v>
      </c>
      <c r="AD59" s="144" t="s">
        <v>309</v>
      </c>
      <c r="AE59" s="161"/>
      <c r="AF59" s="144" t="s">
        <v>307</v>
      </c>
      <c r="AG59" s="161"/>
      <c r="AH59" s="144" t="s">
        <v>306</v>
      </c>
      <c r="AI59" s="161"/>
      <c r="AJ59" s="100" t="s">
        <v>317</v>
      </c>
    </row>
    <row r="60" spans="1:36" x14ac:dyDescent="0.55000000000000004">
      <c r="A60" s="19"/>
      <c r="B60" s="19"/>
      <c r="C60" s="19"/>
      <c r="D60" s="145" t="s">
        <v>318</v>
      </c>
      <c r="E60" s="146"/>
      <c r="F60" s="157" t="s">
        <v>319</v>
      </c>
      <c r="G60" s="158"/>
      <c r="H60" s="158"/>
      <c r="I60" s="158"/>
      <c r="J60" s="158"/>
      <c r="K60" s="159"/>
      <c r="L60" s="147" t="s">
        <v>320</v>
      </c>
      <c r="M60" s="148"/>
      <c r="N60" s="149"/>
      <c r="O60" s="145" t="s">
        <v>318</v>
      </c>
      <c r="P60" s="146"/>
      <c r="Q60" s="157" t="s">
        <v>319</v>
      </c>
      <c r="R60" s="158"/>
      <c r="S60" s="158"/>
      <c r="T60" s="158"/>
      <c r="U60" s="158"/>
      <c r="V60" s="159"/>
      <c r="W60" s="147" t="s">
        <v>320</v>
      </c>
      <c r="X60" s="148"/>
      <c r="Y60" s="148"/>
      <c r="Z60" s="95"/>
      <c r="AA60" s="96"/>
      <c r="AB60" s="97"/>
      <c r="AC60" s="98"/>
      <c r="AD60" s="95"/>
      <c r="AE60" s="99"/>
      <c r="AF60" s="95"/>
      <c r="AG60" s="99"/>
      <c r="AH60" s="95"/>
      <c r="AI60" s="99"/>
      <c r="AJ60" s="101"/>
    </row>
    <row r="61" spans="1:36" x14ac:dyDescent="0.55000000000000004">
      <c r="A61" s="81" t="s">
        <v>199</v>
      </c>
      <c r="B61" s="143" t="s">
        <v>202</v>
      </c>
      <c r="C61" s="143"/>
      <c r="D61" s="155" t="s">
        <v>321</v>
      </c>
      <c r="E61" s="156"/>
      <c r="F61" s="91" t="s">
        <v>322</v>
      </c>
      <c r="G61" s="28" t="s">
        <v>323</v>
      </c>
      <c r="H61" s="28" t="s">
        <v>324</v>
      </c>
      <c r="I61" s="28" t="s">
        <v>325</v>
      </c>
      <c r="J61" s="28" t="s">
        <v>326</v>
      </c>
      <c r="K61" s="92" t="s">
        <v>327</v>
      </c>
      <c r="L61" s="93" t="s">
        <v>328</v>
      </c>
      <c r="M61" s="94" t="s">
        <v>329</v>
      </c>
      <c r="N61" s="60" t="s">
        <v>330</v>
      </c>
      <c r="O61" s="155" t="s">
        <v>321</v>
      </c>
      <c r="P61" s="156"/>
      <c r="Q61" s="91" t="s">
        <v>322</v>
      </c>
      <c r="R61" s="28" t="s">
        <v>323</v>
      </c>
      <c r="S61" s="28" t="s">
        <v>324</v>
      </c>
      <c r="T61" s="28" t="s">
        <v>325</v>
      </c>
      <c r="U61" s="28" t="s">
        <v>326</v>
      </c>
      <c r="V61" s="92" t="s">
        <v>327</v>
      </c>
      <c r="W61" s="93" t="s">
        <v>328</v>
      </c>
      <c r="X61" s="94" t="s">
        <v>329</v>
      </c>
      <c r="Y61" s="94" t="s">
        <v>330</v>
      </c>
      <c r="Z61" s="153" t="s">
        <v>331</v>
      </c>
      <c r="AA61" s="154"/>
      <c r="AB61" s="92" t="s">
        <v>332</v>
      </c>
      <c r="AC61" s="94" t="s">
        <v>333</v>
      </c>
      <c r="AD61" s="153" t="s">
        <v>309</v>
      </c>
      <c r="AE61" s="160"/>
      <c r="AF61" s="153" t="s">
        <v>307</v>
      </c>
      <c r="AG61" s="160"/>
      <c r="AH61" s="153" t="s">
        <v>306</v>
      </c>
      <c r="AI61" s="160"/>
      <c r="AJ61" s="102" t="s">
        <v>333</v>
      </c>
    </row>
    <row r="62" spans="1:36" s="118" customFormat="1" ht="20" x14ac:dyDescent="0.55000000000000004">
      <c r="A62" s="110" t="s">
        <v>334</v>
      </c>
      <c r="B62" s="110" t="s">
        <v>209</v>
      </c>
      <c r="C62" s="110" t="s">
        <v>210</v>
      </c>
      <c r="D62" s="111" t="s">
        <v>335</v>
      </c>
      <c r="E62" s="112" t="s">
        <v>336</v>
      </c>
      <c r="F62" s="107" t="s">
        <v>337</v>
      </c>
      <c r="G62" s="108" t="s">
        <v>338</v>
      </c>
      <c r="H62" s="108" t="s">
        <v>339</v>
      </c>
      <c r="I62" s="108" t="s">
        <v>340</v>
      </c>
      <c r="J62" s="108" t="s">
        <v>341</v>
      </c>
      <c r="K62" s="109" t="s">
        <v>342</v>
      </c>
      <c r="L62" s="113" t="s">
        <v>343</v>
      </c>
      <c r="M62" s="114" t="s">
        <v>344</v>
      </c>
      <c r="N62" s="115" t="s">
        <v>345</v>
      </c>
      <c r="O62" s="111" t="s">
        <v>346</v>
      </c>
      <c r="P62" s="112" t="s">
        <v>347</v>
      </c>
      <c r="Q62" s="107" t="s">
        <v>337</v>
      </c>
      <c r="R62" s="108" t="s">
        <v>338</v>
      </c>
      <c r="S62" s="108" t="s">
        <v>339</v>
      </c>
      <c r="T62" s="108" t="s">
        <v>340</v>
      </c>
      <c r="U62" s="108" t="s">
        <v>341</v>
      </c>
      <c r="V62" s="109" t="s">
        <v>342</v>
      </c>
      <c r="W62" s="113" t="s">
        <v>343</v>
      </c>
      <c r="X62" s="114" t="s">
        <v>344</v>
      </c>
      <c r="Y62" s="115" t="s">
        <v>345</v>
      </c>
      <c r="Z62" s="107" t="s">
        <v>348</v>
      </c>
      <c r="AA62" s="108" t="s">
        <v>349</v>
      </c>
      <c r="AB62" s="109" t="s">
        <v>350</v>
      </c>
      <c r="AC62" s="115" t="s">
        <v>345</v>
      </c>
      <c r="AD62" s="116" t="s">
        <v>252</v>
      </c>
      <c r="AE62" s="117" t="s">
        <v>351</v>
      </c>
      <c r="AF62" s="116" t="s">
        <v>252</v>
      </c>
      <c r="AG62" s="117" t="s">
        <v>351</v>
      </c>
      <c r="AH62" s="116" t="s">
        <v>252</v>
      </c>
      <c r="AI62" s="117" t="s">
        <v>351</v>
      </c>
      <c r="AJ62" s="115" t="s">
        <v>345</v>
      </c>
    </row>
    <row r="63" spans="1:36" s="4" customFormat="1" x14ac:dyDescent="0.55000000000000004">
      <c r="A63" s="35">
        <v>-1</v>
      </c>
      <c r="B63" s="23">
        <v>-0.95059723122898809</v>
      </c>
      <c r="C63" s="23">
        <v>-0.52919843780062925</v>
      </c>
      <c r="D63" s="6">
        <f t="shared" ref="D63:D94" si="0">B63+$C$45*COS(RADIANS(A63))+$D$45*SIN(RADIANS(A63))</f>
        <v>3.9981525711103947</v>
      </c>
      <c r="E63" s="6">
        <f t="shared" ref="E63:E94" si="1">C63-$C$45*SIN(RADIANS(A63))+$D$45*COS(RADIANS(A63))</f>
        <v>-94.957212688836577</v>
      </c>
      <c r="F63" s="4">
        <f>D63-$C$20</f>
        <v>10.698152571110395</v>
      </c>
      <c r="G63" s="4">
        <f>SQRT((D63-$C$20)^2+(E63-$C$21)^2)</f>
        <v>54.517190471394123</v>
      </c>
      <c r="H63" s="4">
        <f>E63-$C$21</f>
        <v>-53.457212688836577</v>
      </c>
      <c r="I63" s="4">
        <f t="shared" ref="I63:I94" si="2">-(D63-$C$23)*SIN(RADIANS($C$25))+(E63-$C$24)*COS(RADIANS($C$25))</f>
        <v>63.119271310208909</v>
      </c>
      <c r="J63" s="4">
        <f t="shared" ref="J63:J94" si="3">$C$26-SQRT((D63-$C$43)^2+(E63-$D$43)^2)</f>
        <v>-89.729112102842066</v>
      </c>
      <c r="K63" s="4">
        <f>D63-$C$27</f>
        <v>164.99815257111038</v>
      </c>
      <c r="L63" s="4">
        <f>DEGREES(ATAN2(D63-$C$43,E63-$D$43))</f>
        <v>-34.612520826143601</v>
      </c>
      <c r="M63" s="4">
        <f t="shared" ref="M63:M94" si="4">IF(D63&gt;=$C$20,IF(E63&lt;$C$21,1,2),IF(D63&gt;=$C$22,3,IF(L63&gt;=45+$C$25/2,6,IF(L63&lt;-90+$C$25,5,4))))</f>
        <v>1</v>
      </c>
      <c r="N63" s="4">
        <f t="array" aca="1" ref="N63" ca="1">INDIRECT(ADDRESS(ROW(N63),COLUMN(E63)+M63))</f>
        <v>10.698152571110395</v>
      </c>
      <c r="O63" s="6">
        <f t="shared" ref="O63:O94" si="5">B63+$C$46*COS(RADIANS(A63))+$D$46*SIN(RADIANS(A63))</f>
        <v>23.99510647423822</v>
      </c>
      <c r="P63" s="6">
        <f t="shared" ref="P63:P94" si="6">C63-$C$46*SIN(RADIANS(A63))+$D$46*COS(RADIANS(A63))</f>
        <v>-94.608164560090898</v>
      </c>
      <c r="Q63" s="4">
        <f>O63-$C$20</f>
        <v>30.695106474238219</v>
      </c>
      <c r="R63" s="4">
        <f>SQRT((O63-$C$20)^2+(P63-$C$21)^2)</f>
        <v>61.340579589750504</v>
      </c>
      <c r="S63" s="4">
        <f>P63-$C$21</f>
        <v>-53.108164560090898</v>
      </c>
      <c r="T63" s="4">
        <f>-(O63-$C$23)*SIN(RADIANS($C$25))+(P63-$C$24)*COS(RADIANS($C$25))</f>
        <v>76.240451890019074</v>
      </c>
      <c r="U63" s="4">
        <f t="shared" ref="U63:U94" si="7">$C$26-SQRT((O63-$C$43)^2+(P63-$D$43)^2)</f>
        <v>-106.4227207035336</v>
      </c>
      <c r="V63" s="4">
        <f>O63-$C$27</f>
        <v>184.99510647423821</v>
      </c>
      <c r="W63" s="4">
        <f>DEGREES(ATAN2(O63-$C$43,P63-$D$43))</f>
        <v>-30.342774188988816</v>
      </c>
      <c r="X63" s="4">
        <f>IF(O63&gt;=$C$20,IF(P63&lt;$C$21,1,2),IF(O63&gt;=$C$22,3,IF(W63&gt;=45+$C$25/2,6,IF(W63&lt;-90+$C$25,5,4))))</f>
        <v>1</v>
      </c>
      <c r="Y63" s="4">
        <f t="array" aca="1" ref="Y63" ca="1">INDIRECT(ADDRESS(ROW(Y63),COLUMN(P63)+X63))</f>
        <v>30.695106474238219</v>
      </c>
      <c r="Z63" s="4">
        <f t="shared" ref="Z63:Z94" si="8">($C$20-D63)*COS(-RADIANS(A63))+($C$21-E63)*SIN(-RADIANS(A63))</f>
        <v>-9.7635661878062638</v>
      </c>
      <c r="AA63" s="4">
        <f t="shared" ref="AA63:AA94" si="9">-($C$20-D63)*SIN(-RADIANS(A63))+($C$21-E63)*COS(-RADIANS(A63))</f>
        <v>53.635779403217335</v>
      </c>
      <c r="AB63" s="4">
        <f>-AA63</f>
        <v>-53.635779403217335</v>
      </c>
      <c r="AC63" s="4">
        <f ca="1">IF(AND(Z63&gt;0,Z63&lt;$C$12),MIN(N63,Y63,AB63),MIN(N63,Y63))</f>
        <v>10.698152571110395</v>
      </c>
      <c r="AD63" s="4">
        <f t="shared" ref="AD63:AD94" si="10">B63+$C$49*COS(RADIANS(A63))+$D$49*SIN(RADIANS(A63))</f>
        <v>-40.611800128937006</v>
      </c>
      <c r="AE63" s="4">
        <f t="shared" ref="AE63:AE94" si="11">C63-$C$49*SIN(RADIANS(A63))+$D$49*COS(RADIANS(A63))</f>
        <v>644.37684044283117</v>
      </c>
      <c r="AF63" s="4">
        <f t="shared" ref="AF63:AF94" si="12">B63+$C$48*COS(RADIANS(A63))+$D$48*SIN(RADIANS(A63))</f>
        <v>-9.0911522568522383</v>
      </c>
      <c r="AG63" s="4">
        <f t="shared" ref="AG63:AG94" si="13">C63-$C$48*SIN(RADIANS(A63))+$D$48*COS(RADIANS(A63))</f>
        <v>654.92855867845685</v>
      </c>
      <c r="AH63" s="4">
        <f t="shared" ref="AH63:AH94" si="14">B63+$C$47*COS(RADIANS(A63))+$D$47*SIN(RADIANS(A63))</f>
        <v>10.905801646275586</v>
      </c>
      <c r="AI63" s="4">
        <f t="shared" ref="AI63:AI94" si="15">C63-$C$47*SIN(RADIANS(A63))+$D$47*COS(RADIANS(A63))</f>
        <v>655.27760680720246</v>
      </c>
      <c r="AJ63" s="4">
        <f>MIN($D$36-AE63,$D$36-AG63,$D$36-AI63)</f>
        <v>3.22239319279754</v>
      </c>
    </row>
    <row r="64" spans="1:36" s="4" customFormat="1" x14ac:dyDescent="0.55000000000000004">
      <c r="A64" s="35">
        <v>-0.5</v>
      </c>
      <c r="B64" s="23">
        <v>-0.46803189174009807</v>
      </c>
      <c r="C64" s="23">
        <v>-0.27173452355351252</v>
      </c>
      <c r="D64" s="6">
        <f t="shared" si="0"/>
        <v>3.6565000589680037</v>
      </c>
      <c r="E64" s="6">
        <f t="shared" si="1"/>
        <v>-94.739338685973067</v>
      </c>
      <c r="F64" s="4">
        <f t="shared" ref="F64:F127" si="16">D64-$C$20</f>
        <v>10.356500058968003</v>
      </c>
      <c r="G64" s="4">
        <f t="shared" ref="G64:G127" si="17">SQRT((D64-$C$20)^2+(E64-$C$21)^2)</f>
        <v>54.237295998151978</v>
      </c>
      <c r="H64" s="4">
        <f t="shared" ref="H64:H127" si="18">E64-$C$21</f>
        <v>-53.239338685973067</v>
      </c>
      <c r="I64" s="4">
        <f t="shared" si="2"/>
        <v>63.066562477779186</v>
      </c>
      <c r="J64" s="4">
        <f t="shared" si="3"/>
        <v>-89.324171100588302</v>
      </c>
      <c r="K64" s="4">
        <f t="shared" ref="K64:K127" si="19">D64-$C$27</f>
        <v>164.65650005896799</v>
      </c>
      <c r="L64" s="4">
        <f t="shared" ref="L64:L127" si="20">DEGREES(ATAN2(D64-$C$43,E64-$D$43))</f>
        <v>-34.618588156772596</v>
      </c>
      <c r="M64" s="4">
        <f t="shared" si="4"/>
        <v>1</v>
      </c>
      <c r="N64" s="4">
        <f t="array" aca="1" ref="N64" ca="1">INDIRECT(ADDRESS(ROW(N64),COLUMN(E64)+M64))</f>
        <v>10.356500058968003</v>
      </c>
      <c r="O64" s="6">
        <f t="shared" si="5"/>
        <v>23.655738520251433</v>
      </c>
      <c r="P64" s="6">
        <f t="shared" si="6"/>
        <v>-94.564807976005582</v>
      </c>
      <c r="Q64" s="4">
        <f t="shared" ref="Q64:Q127" si="21">O64-$C$20</f>
        <v>30.355738520251432</v>
      </c>
      <c r="R64" s="4">
        <f t="shared" ref="R64:R127" si="22">SQRT((O64-$C$20)^2+(P64-$C$21)^2)</f>
        <v>61.133826206448276</v>
      </c>
      <c r="S64" s="4">
        <f t="shared" ref="S64:S127" si="23">P64-$C$21</f>
        <v>-53.064807976005582</v>
      </c>
      <c r="T64" s="4">
        <f t="shared" ref="T64:T127" si="24">-(O64-$C$23)*SIN(RADIANS($C$25))+(P64-$C$24)*COS(RADIANS($C$25))</f>
        <v>76.055523444382857</v>
      </c>
      <c r="U64" s="4">
        <f t="shared" si="7"/>
        <v>-106.10799482397664</v>
      </c>
      <c r="V64" s="4">
        <f t="shared" ref="V64:V127" si="25">O64-$C$27</f>
        <v>184.65573852025142</v>
      </c>
      <c r="W64" s="4">
        <f t="shared" ref="W64:W127" si="26">DEGREES(ATAN2(O64-$C$43,P64-$D$43))</f>
        <v>-30.391963704873682</v>
      </c>
      <c r="X64" s="4">
        <f t="shared" ref="X64:X127" si="27">IF(O64&gt;=$C$20,IF(P64&lt;$C$21,1,2),IF(O64&gt;=$C$22,3,IF(W64&gt;=45+$C$25/2,6,IF(W64&lt;-90+$C$25,5,4))))</f>
        <v>1</v>
      </c>
      <c r="Y64" s="4">
        <f t="array" aca="1" ref="Y64" ca="1">INDIRECT(ADDRESS(ROW(Y64),COLUMN(P64)+X64))</f>
        <v>30.355738520251432</v>
      </c>
      <c r="Z64" s="4">
        <f t="shared" si="8"/>
        <v>-9.8915107362267509</v>
      </c>
      <c r="AA64" s="4">
        <f t="shared" si="9"/>
        <v>53.327687860493853</v>
      </c>
      <c r="AB64" s="4">
        <f t="shared" ref="AB64:AB127" si="28">-AA64</f>
        <v>-53.327687860493853</v>
      </c>
      <c r="AC64" s="4">
        <f t="shared" ref="AC64:AC127" ca="1" si="29">IF(AND(Z64&gt;0,Z64&lt;$C$12),MIN(N64,Y64,AB64),MIN(N64,Y64))</f>
        <v>10.356500058968003</v>
      </c>
      <c r="AD64" s="4">
        <f t="shared" si="10"/>
        <v>-34.499929170962936</v>
      </c>
      <c r="AE64" s="4">
        <f t="shared" si="11"/>
        <v>644.95585320621524</v>
      </c>
      <c r="AF64" s="4">
        <f t="shared" si="12"/>
        <v>-2.888401564812447</v>
      </c>
      <c r="AG64" s="4">
        <f t="shared" si="13"/>
        <v>655.23210361215536</v>
      </c>
      <c r="AH64" s="4">
        <f t="shared" si="14"/>
        <v>17.110836896470982</v>
      </c>
      <c r="AI64" s="4">
        <f t="shared" si="15"/>
        <v>655.40663432212284</v>
      </c>
      <c r="AJ64" s="4">
        <f t="shared" ref="AJ64:AJ127" si="30">MIN($D$36-AE64,$D$36-AG64,$D$36-AI64)</f>
        <v>3.0933656778771592</v>
      </c>
    </row>
    <row r="65" spans="1:36" s="4" customFormat="1" x14ac:dyDescent="0.55000000000000004">
      <c r="A65" s="35">
        <v>0</v>
      </c>
      <c r="B65" s="23">
        <v>1.9155164982223027E-3</v>
      </c>
      <c r="C65" s="23">
        <v>2.4225692024768819E-3</v>
      </c>
      <c r="D65" s="6">
        <f t="shared" si="0"/>
        <v>3.3019155164982221</v>
      </c>
      <c r="E65" s="6">
        <f t="shared" si="1"/>
        <v>-94.49757743079752</v>
      </c>
      <c r="F65" s="4">
        <f t="shared" si="16"/>
        <v>10.001915516498222</v>
      </c>
      <c r="G65" s="4">
        <f t="shared" si="17"/>
        <v>53.933120876994934</v>
      </c>
      <c r="H65" s="4">
        <f t="shared" si="18"/>
        <v>-52.99757743079752</v>
      </c>
      <c r="I65" s="4">
        <f t="shared" si="2"/>
        <v>63.023839793381939</v>
      </c>
      <c r="J65" s="4">
        <f t="shared" si="3"/>
        <v>-88.895017857377525</v>
      </c>
      <c r="K65" s="4">
        <f t="shared" si="19"/>
        <v>164.30191551649821</v>
      </c>
      <c r="L65" s="4">
        <f t="shared" si="20"/>
        <v>-34.619613396488752</v>
      </c>
      <c r="M65" s="4">
        <f t="shared" si="4"/>
        <v>1</v>
      </c>
      <c r="N65" s="4">
        <f t="array" aca="1" ref="N65" ca="1">INDIRECT(ADDRESS(ROW(N65),COLUMN(E65)+M65))</f>
        <v>10.001915516498222</v>
      </c>
      <c r="O65" s="6">
        <f t="shared" si="5"/>
        <v>23.301915516498223</v>
      </c>
      <c r="P65" s="6">
        <f t="shared" si="6"/>
        <v>-94.49757743079752</v>
      </c>
      <c r="Q65" s="4">
        <f t="shared" si="21"/>
        <v>30.001915516498222</v>
      </c>
      <c r="R65" s="4">
        <f t="shared" si="22"/>
        <v>60.900395304073975</v>
      </c>
      <c r="S65" s="4">
        <f t="shared" si="23"/>
        <v>-52.99757743079752</v>
      </c>
      <c r="T65" s="4">
        <f t="shared" si="24"/>
        <v>75.879591987112718</v>
      </c>
      <c r="U65" s="4">
        <f t="shared" si="7"/>
        <v>-105.76882674941118</v>
      </c>
      <c r="V65" s="4">
        <f t="shared" si="25"/>
        <v>184.30191551649821</v>
      </c>
      <c r="W65" s="4">
        <f t="shared" si="26"/>
        <v>-30.436474867029577</v>
      </c>
      <c r="X65" s="4">
        <f t="shared" si="27"/>
        <v>1</v>
      </c>
      <c r="Y65" s="4">
        <f t="array" aca="1" ref="Y65" ca="1">INDIRECT(ADDRESS(ROW(Y65),COLUMN(P65)+X65))</f>
        <v>30.001915516498222</v>
      </c>
      <c r="Z65" s="4">
        <f t="shared" si="8"/>
        <v>-10.001915516498222</v>
      </c>
      <c r="AA65" s="4">
        <f t="shared" si="9"/>
        <v>52.99757743079752</v>
      </c>
      <c r="AB65" s="4">
        <f t="shared" si="28"/>
        <v>-52.99757743079752</v>
      </c>
      <c r="AC65" s="4">
        <f t="shared" ca="1" si="29"/>
        <v>10.001915516498222</v>
      </c>
      <c r="AD65" s="4">
        <f t="shared" si="10"/>
        <v>-28.398084483501776</v>
      </c>
      <c r="AE65" s="4">
        <f t="shared" si="11"/>
        <v>645.50242256920251</v>
      </c>
      <c r="AF65" s="4">
        <f t="shared" si="12"/>
        <v>3.3019155164982221</v>
      </c>
      <c r="AG65" s="4">
        <f t="shared" si="13"/>
        <v>655.50242256920251</v>
      </c>
      <c r="AH65" s="4">
        <f t="shared" si="14"/>
        <v>23.301915516498223</v>
      </c>
      <c r="AI65" s="4">
        <f t="shared" si="15"/>
        <v>655.50242256920251</v>
      </c>
      <c r="AJ65" s="4">
        <f t="shared" si="30"/>
        <v>2.9975774307974916</v>
      </c>
    </row>
    <row r="66" spans="1:36" s="4" customFormat="1" x14ac:dyDescent="0.55000000000000004">
      <c r="A66" s="35">
        <v>0.5</v>
      </c>
      <c r="B66" s="23">
        <v>0.45783321012781047</v>
      </c>
      <c r="C66" s="23">
        <v>0.29218056540617299</v>
      </c>
      <c r="D66" s="6">
        <f t="shared" si="0"/>
        <v>2.9330499516432389</v>
      </c>
      <c r="E66" s="6">
        <f t="shared" si="1"/>
        <v>-94.23301873130265</v>
      </c>
      <c r="F66" s="4">
        <f t="shared" si="16"/>
        <v>9.6330499516432386</v>
      </c>
      <c r="G66" s="4">
        <f t="shared" si="17"/>
        <v>53.605661229825067</v>
      </c>
      <c r="H66" s="4">
        <f t="shared" si="18"/>
        <v>-52.73301873130265</v>
      </c>
      <c r="I66" s="4">
        <f t="shared" si="2"/>
        <v>62.989401300279958</v>
      </c>
      <c r="J66" s="4">
        <f t="shared" si="3"/>
        <v>-88.441160615264636</v>
      </c>
      <c r="K66" s="4">
        <f t="shared" si="19"/>
        <v>163.93304995164323</v>
      </c>
      <c r="L66" s="4">
        <f t="shared" si="20"/>
        <v>-34.616238536108028</v>
      </c>
      <c r="M66" s="4">
        <f t="shared" si="4"/>
        <v>1</v>
      </c>
      <c r="N66" s="4">
        <f t="array" aca="1" ref="N66" ca="1">INDIRECT(ADDRESS(ROW(N66),COLUMN(E66)+M66))</f>
        <v>9.6330499516432386</v>
      </c>
      <c r="O66" s="6">
        <f t="shared" si="5"/>
        <v>22.932288412926667</v>
      </c>
      <c r="P66" s="6">
        <f t="shared" si="6"/>
        <v>-94.40754944127012</v>
      </c>
      <c r="Q66" s="4">
        <f t="shared" si="21"/>
        <v>29.632288412926666</v>
      </c>
      <c r="R66" s="4">
        <f t="shared" si="22"/>
        <v>60.640591227883903</v>
      </c>
      <c r="S66" s="4">
        <f t="shared" si="23"/>
        <v>-52.90754944127012</v>
      </c>
      <c r="T66" s="4">
        <f t="shared" si="24"/>
        <v>75.710965705835235</v>
      </c>
      <c r="U66" s="4">
        <f t="shared" si="7"/>
        <v>-105.40456949796726</v>
      </c>
      <c r="V66" s="4">
        <f t="shared" si="25"/>
        <v>183.93228841292665</v>
      </c>
      <c r="W66" s="4">
        <f t="shared" si="26"/>
        <v>-30.476892410094663</v>
      </c>
      <c r="X66" s="4">
        <f t="shared" si="27"/>
        <v>1</v>
      </c>
      <c r="Y66" s="4">
        <f t="array" aca="1" ref="Y66" ca="1">INDIRECT(ADDRESS(ROW(Y66),COLUMN(P66)+X66))</f>
        <v>29.632288412926666</v>
      </c>
      <c r="Z66" s="4">
        <f t="shared" si="8"/>
        <v>-10.092859714513525</v>
      </c>
      <c r="AA66" s="4">
        <f t="shared" si="9"/>
        <v>52.646947667171744</v>
      </c>
      <c r="AB66" s="4">
        <f t="shared" si="28"/>
        <v>-52.646947667171744</v>
      </c>
      <c r="AC66" s="4">
        <f t="shared" ca="1" si="29"/>
        <v>9.6330499516432386</v>
      </c>
      <c r="AD66" s="4">
        <f t="shared" si="10"/>
        <v>-22.308106740694278</v>
      </c>
      <c r="AE66" s="4">
        <f t="shared" si="11"/>
        <v>646.01543551148256</v>
      </c>
      <c r="AF66" s="4">
        <f t="shared" si="12"/>
        <v>9.47795157542369</v>
      </c>
      <c r="AG66" s="4">
        <f t="shared" si="13"/>
        <v>655.73842356682587</v>
      </c>
      <c r="AH66" s="4">
        <f t="shared" si="14"/>
        <v>29.477190036707118</v>
      </c>
      <c r="AI66" s="4">
        <f t="shared" si="15"/>
        <v>655.56389285685839</v>
      </c>
      <c r="AJ66" s="4">
        <f t="shared" si="30"/>
        <v>2.7615764331741275</v>
      </c>
    </row>
    <row r="67" spans="1:36" s="4" customFormat="1" x14ac:dyDescent="0.55000000000000004">
      <c r="A67" s="35">
        <v>1</v>
      </c>
      <c r="B67" s="23">
        <v>0.89838995658222309</v>
      </c>
      <c r="C67" s="23">
        <v>0.5963397856246001</v>
      </c>
      <c r="D67" s="6">
        <f t="shared" si="0"/>
        <v>2.5486349422750227</v>
      </c>
      <c r="E67" s="6">
        <f t="shared" si="1"/>
        <v>-93.946860347897413</v>
      </c>
      <c r="F67" s="4">
        <f t="shared" si="16"/>
        <v>9.2486349422750216</v>
      </c>
      <c r="G67" s="4">
        <f t="shared" si="17"/>
        <v>53.256083301791207</v>
      </c>
      <c r="H67" s="4">
        <f t="shared" si="18"/>
        <v>-52.446860347897413</v>
      </c>
      <c r="I67" s="4">
        <f t="shared" si="2"/>
        <v>62.961514134740028</v>
      </c>
      <c r="J67" s="4">
        <f t="shared" si="3"/>
        <v>-87.962237582609646</v>
      </c>
      <c r="K67" s="4">
        <f t="shared" si="19"/>
        <v>163.54863494227502</v>
      </c>
      <c r="L67" s="4">
        <f t="shared" si="20"/>
        <v>-34.609126939493251</v>
      </c>
      <c r="M67" s="4">
        <f t="shared" si="4"/>
        <v>1</v>
      </c>
      <c r="N67" s="4">
        <f t="array" aca="1" ref="N67" ca="1">INDIRECT(ADDRESS(ROW(N67),COLUMN(E67)+M67))</f>
        <v>9.2486349422750216</v>
      </c>
      <c r="O67" s="6">
        <f t="shared" si="5"/>
        <v>22.545588845402847</v>
      </c>
      <c r="P67" s="6">
        <f t="shared" si="6"/>
        <v>-94.295908476643078</v>
      </c>
      <c r="Q67" s="4">
        <f t="shared" si="21"/>
        <v>29.245588845402846</v>
      </c>
      <c r="R67" s="4">
        <f t="shared" si="22"/>
        <v>60.354887281714177</v>
      </c>
      <c r="S67" s="4">
        <f t="shared" si="23"/>
        <v>-52.795908476643078</v>
      </c>
      <c r="T67" s="4">
        <f t="shared" si="24"/>
        <v>75.547921955736768</v>
      </c>
      <c r="U67" s="4">
        <f t="shared" si="7"/>
        <v>-105.01470767413346</v>
      </c>
      <c r="V67" s="4">
        <f t="shared" si="25"/>
        <v>183.54558884540285</v>
      </c>
      <c r="W67" s="4">
        <f t="shared" si="26"/>
        <v>-30.513822328793747</v>
      </c>
      <c r="X67" s="4">
        <f t="shared" si="27"/>
        <v>1</v>
      </c>
      <c r="Y67" s="4">
        <f t="array" aca="1" ref="Y67" ca="1">INDIRECT(ADDRESS(ROW(Y67),COLUMN(P67)+X67))</f>
        <v>29.245588845402846</v>
      </c>
      <c r="Z67" s="4">
        <f t="shared" si="8"/>
        <v>-10.162550253527497</v>
      </c>
      <c r="AA67" s="4">
        <f t="shared" si="9"/>
        <v>52.277461501031709</v>
      </c>
      <c r="AB67" s="4">
        <f t="shared" si="28"/>
        <v>-52.277461501031709</v>
      </c>
      <c r="AC67" s="4">
        <f t="shared" ca="1" si="29"/>
        <v>9.2486349422750216</v>
      </c>
      <c r="AD67" s="4">
        <f t="shared" si="10"/>
        <v>-16.231756230592783</v>
      </c>
      <c r="AE67" s="4">
        <f t="shared" si="11"/>
        <v>646.49367535189401</v>
      </c>
      <c r="AF67" s="4">
        <f t="shared" si="12"/>
        <v>15.637939770237656</v>
      </c>
      <c r="AG67" s="4">
        <f t="shared" si="13"/>
        <v>655.93891101939596</v>
      </c>
      <c r="AH67" s="4">
        <f t="shared" si="14"/>
        <v>35.634893673365482</v>
      </c>
      <c r="AI67" s="4">
        <f t="shared" si="15"/>
        <v>655.58986289065035</v>
      </c>
      <c r="AJ67" s="4">
        <f t="shared" si="30"/>
        <v>2.5610889806040404</v>
      </c>
    </row>
    <row r="68" spans="1:36" x14ac:dyDescent="0.55000000000000004">
      <c r="A68" s="35">
        <v>1.5</v>
      </c>
      <c r="B68" s="23">
        <v>1.3223495194050032</v>
      </c>
      <c r="C68" s="23">
        <v>0.91360580041870443</v>
      </c>
      <c r="D68" s="6">
        <f t="shared" si="0"/>
        <v>2.1474970767303287</v>
      </c>
      <c r="E68" s="6">
        <f t="shared" si="1"/>
        <v>-93.640395339187435</v>
      </c>
      <c r="F68" s="4">
        <f t="shared" si="16"/>
        <v>8.8474970767303276</v>
      </c>
      <c r="G68" s="4">
        <f t="shared" si="17"/>
        <v>52.885716697890281</v>
      </c>
      <c r="H68" s="4">
        <f t="shared" si="18"/>
        <v>-52.140395339187435</v>
      </c>
      <c r="I68" s="4">
        <f t="shared" si="2"/>
        <v>62.938433501924493</v>
      </c>
      <c r="J68" s="4">
        <f t="shared" si="3"/>
        <v>-87.458020450791309</v>
      </c>
      <c r="K68" s="4">
        <f t="shared" si="19"/>
        <v>163.14749707673033</v>
      </c>
      <c r="L68" s="4">
        <f t="shared" si="20"/>
        <v>-34.598957043410465</v>
      </c>
      <c r="M68" s="4">
        <f t="shared" si="4"/>
        <v>1</v>
      </c>
      <c r="N68" s="4">
        <f t="array" aca="1" ref="N68" ca="1">INDIRECT(ADDRESS(ROW(N68),COLUMN(E68)+M68))</f>
        <v>8.8474970767303276</v>
      </c>
      <c r="O68" s="6">
        <f t="shared" si="5"/>
        <v>22.140643576241473</v>
      </c>
      <c r="P68" s="6">
        <f t="shared" si="6"/>
        <v>-94.163934305344895</v>
      </c>
      <c r="Q68" s="4">
        <f t="shared" si="21"/>
        <v>28.840643576241472</v>
      </c>
      <c r="R68" s="4">
        <f t="shared" si="22"/>
        <v>60.043923076440315</v>
      </c>
      <c r="S68" s="4">
        <f t="shared" si="23"/>
        <v>-52.663934305344895</v>
      </c>
      <c r="T68" s="4">
        <f t="shared" si="24"/>
        <v>75.388726234676881</v>
      </c>
      <c r="U68" s="4">
        <f t="shared" si="7"/>
        <v>-104.5988625506026</v>
      </c>
      <c r="V68" s="4">
        <f t="shared" si="25"/>
        <v>183.14064357624147</v>
      </c>
      <c r="W68" s="4">
        <f t="shared" si="26"/>
        <v>-30.547886069170183</v>
      </c>
      <c r="X68" s="4">
        <f t="shared" si="27"/>
        <v>1</v>
      </c>
      <c r="Y68" s="4">
        <f t="array" aca="1" ref="Y68" ca="1">INDIRECT(ADDRESS(ROW(Y68),COLUMN(P68)+X68))</f>
        <v>28.840643576241472</v>
      </c>
      <c r="Z68" s="4">
        <f t="shared" si="8"/>
        <v>-10.209341693999281</v>
      </c>
      <c r="AA68" s="4">
        <f t="shared" si="9"/>
        <v>51.890927654308491</v>
      </c>
      <c r="AB68" s="4">
        <f t="shared" si="28"/>
        <v>-51.890927654308491</v>
      </c>
      <c r="AC68" s="4">
        <f t="shared" ca="1" si="29"/>
        <v>8.8474970767303276</v>
      </c>
      <c r="AD68" s="4">
        <f t="shared" si="10"/>
        <v>-10.170698377168705</v>
      </c>
      <c r="AE68" s="4">
        <f t="shared" si="11"/>
        <v>646.93583440408452</v>
      </c>
      <c r="AF68" s="4">
        <f t="shared" si="12"/>
        <v>21.780208307635196</v>
      </c>
      <c r="AG68" s="4">
        <f t="shared" si="13"/>
        <v>656.10259839248056</v>
      </c>
      <c r="AH68" s="4">
        <f t="shared" si="14"/>
        <v>41.77335480714634</v>
      </c>
      <c r="AI68" s="4">
        <f t="shared" si="15"/>
        <v>655.57905942632306</v>
      </c>
      <c r="AJ68" s="4">
        <f t="shared" si="30"/>
        <v>2.3974016075194413</v>
      </c>
    </row>
    <row r="69" spans="1:36" x14ac:dyDescent="0.55000000000000004">
      <c r="A69" s="35">
        <v>2</v>
      </c>
      <c r="B69" s="23">
        <v>1.728583339984177</v>
      </c>
      <c r="C69" s="23">
        <v>1.2426038161309327</v>
      </c>
      <c r="D69" s="6">
        <f t="shared" si="0"/>
        <v>1.728570630760851</v>
      </c>
      <c r="E69" s="6">
        <f t="shared" si="1"/>
        <v>-93.314997676291867</v>
      </c>
      <c r="F69" s="4">
        <f t="shared" si="16"/>
        <v>8.4285706307608503</v>
      </c>
      <c r="G69" s="4">
        <f t="shared" si="17"/>
        <v>52.496045442222176</v>
      </c>
      <c r="H69" s="4">
        <f t="shared" si="18"/>
        <v>-51.814997676291867</v>
      </c>
      <c r="I69" s="4">
        <f t="shared" si="2"/>
        <v>62.918421844550338</v>
      </c>
      <c r="J69" s="4">
        <f t="shared" si="3"/>
        <v>-86.928415655481558</v>
      </c>
      <c r="K69" s="4">
        <f t="shared" si="19"/>
        <v>162.72857063076086</v>
      </c>
      <c r="L69" s="4">
        <f t="shared" si="20"/>
        <v>-34.586415876362459</v>
      </c>
      <c r="M69" s="4">
        <f t="shared" si="4"/>
        <v>1</v>
      </c>
      <c r="N69" s="4">
        <f t="array" aca="1" ref="N69" ca="1">INDIRECT(ADDRESS(ROW(N69),COLUMN(E69)+M69))</f>
        <v>8.4285706307608503</v>
      </c>
      <c r="O69" s="6">
        <f t="shared" si="5"/>
        <v>21.716387171142767</v>
      </c>
      <c r="P69" s="6">
        <f t="shared" si="6"/>
        <v>-94.012987610341895</v>
      </c>
      <c r="Q69" s="4">
        <f t="shared" si="21"/>
        <v>28.416387171142766</v>
      </c>
      <c r="R69" s="4">
        <f t="shared" si="22"/>
        <v>59.70849962630286</v>
      </c>
      <c r="S69" s="4">
        <f t="shared" si="23"/>
        <v>-52.512987610341895</v>
      </c>
      <c r="T69" s="4">
        <f t="shared" si="24"/>
        <v>75.231651351063491</v>
      </c>
      <c r="U69" s="4">
        <f t="shared" si="7"/>
        <v>-104.15679482525258</v>
      </c>
      <c r="V69" s="4">
        <f t="shared" si="25"/>
        <v>182.71638717114277</v>
      </c>
      <c r="W69" s="4">
        <f t="shared" si="26"/>
        <v>-30.579714524599538</v>
      </c>
      <c r="X69" s="4">
        <f t="shared" si="27"/>
        <v>1</v>
      </c>
      <c r="Y69" s="4">
        <f t="array" aca="1" ref="Y69" ca="1">INDIRECT(ADDRESS(ROW(Y69),COLUMN(P69)+X69))</f>
        <v>28.416387171142766</v>
      </c>
      <c r="Z69" s="4">
        <f t="shared" si="8"/>
        <v>-10.231753513808791</v>
      </c>
      <c r="AA69" s="4">
        <f t="shared" si="9"/>
        <v>51.489280506766818</v>
      </c>
      <c r="AB69" s="4">
        <f t="shared" si="28"/>
        <v>-51.489280506766818</v>
      </c>
      <c r="AC69" s="4">
        <f t="shared" ca="1" si="29"/>
        <v>8.4285706307608503</v>
      </c>
      <c r="AD69" s="4">
        <f t="shared" si="10"/>
        <v>-4.1264910258937668</v>
      </c>
      <c r="AE69" s="4">
        <f t="shared" si="11"/>
        <v>647.34052836330829</v>
      </c>
      <c r="AF69" s="4">
        <f t="shared" si="12"/>
        <v>27.903193157636579</v>
      </c>
      <c r="AG69" s="4">
        <f t="shared" si="13"/>
        <v>656.22812258802992</v>
      </c>
      <c r="AH69" s="4">
        <f t="shared" si="14"/>
        <v>47.891009698018493</v>
      </c>
      <c r="AI69" s="4">
        <f t="shared" si="15"/>
        <v>655.53013265397988</v>
      </c>
      <c r="AJ69" s="4">
        <f t="shared" si="30"/>
        <v>2.2718774119700811</v>
      </c>
    </row>
    <row r="70" spans="1:36" x14ac:dyDescent="0.55000000000000004">
      <c r="A70" s="35">
        <v>2.5</v>
      </c>
      <c r="B70" s="23">
        <v>2.1160811513003521</v>
      </c>
      <c r="C70" s="23">
        <v>1.581894420933651</v>
      </c>
      <c r="D70" s="6">
        <f t="shared" si="0"/>
        <v>1.29090817649623</v>
      </c>
      <c r="E70" s="6">
        <f t="shared" si="1"/>
        <v>-92.972106496857521</v>
      </c>
      <c r="F70" s="4">
        <f t="shared" si="16"/>
        <v>7.9909081764962293</v>
      </c>
      <c r="G70" s="4">
        <f t="shared" si="17"/>
        <v>52.088697053286296</v>
      </c>
      <c r="H70" s="4">
        <f t="shared" si="18"/>
        <v>-51.472106496857521</v>
      </c>
      <c r="I70" s="4">
        <f t="shared" si="2"/>
        <v>62.899767724324235</v>
      </c>
      <c r="J70" s="4">
        <f t="shared" si="3"/>
        <v>-86.37346337351255</v>
      </c>
      <c r="K70" s="4">
        <f t="shared" si="19"/>
        <v>162.29090817649623</v>
      </c>
      <c r="L70" s="4">
        <f t="shared" si="20"/>
        <v>-34.572192545500229</v>
      </c>
      <c r="M70" s="4">
        <f t="shared" si="4"/>
        <v>1</v>
      </c>
      <c r="N70" s="4">
        <f t="array" aca="1" ref="N70" ca="1">INDIRECT(ADDRESS(ROW(N70),COLUMN(E70)+M70))</f>
        <v>7.9909081764962293</v>
      </c>
      <c r="O70" s="6">
        <f t="shared" si="5"/>
        <v>21.271872608133386</v>
      </c>
      <c r="P70" s="6">
        <f t="shared" si="6"/>
        <v>-93.844494244164238</v>
      </c>
      <c r="Q70" s="4">
        <f t="shared" si="21"/>
        <v>27.971872608133385</v>
      </c>
      <c r="R70" s="4">
        <f t="shared" si="22"/>
        <v>59.34957232266283</v>
      </c>
      <c r="S70" s="4">
        <f t="shared" si="23"/>
        <v>-52.344494244164238</v>
      </c>
      <c r="T70" s="4">
        <f t="shared" si="24"/>
        <v>75.07499630449864</v>
      </c>
      <c r="U70" s="4">
        <f t="shared" si="7"/>
        <v>-103.68840500951973</v>
      </c>
      <c r="V70" s="4">
        <f t="shared" si="25"/>
        <v>182.27187260813338</v>
      </c>
      <c r="W70" s="4">
        <f t="shared" si="26"/>
        <v>-30.609941976139062</v>
      </c>
      <c r="X70" s="4">
        <f t="shared" si="27"/>
        <v>1</v>
      </c>
      <c r="Y70" s="4">
        <f t="array" aca="1" ref="Y70" ca="1">INDIRECT(ADDRESS(ROW(Y70),COLUMN(P70)+X70))</f>
        <v>27.971872608133385</v>
      </c>
      <c r="Z70" s="4">
        <f t="shared" si="8"/>
        <v>-10.22848435434874</v>
      </c>
      <c r="AA70" s="4">
        <f t="shared" si="9"/>
        <v>51.07455793760608</v>
      </c>
      <c r="AB70" s="4">
        <f t="shared" si="28"/>
        <v>-51.07455793760608</v>
      </c>
      <c r="AC70" s="4">
        <f t="shared" ca="1" si="29"/>
        <v>7.9909081764962293</v>
      </c>
      <c r="AD70" s="4">
        <f t="shared" si="10"/>
        <v>1.8994262026999813</v>
      </c>
      <c r="AE70" s="4">
        <f t="shared" si="11"/>
        <v>647.70631205319842</v>
      </c>
      <c r="AF70" s="4">
        <f t="shared" si="12"/>
        <v>34.005448700498228</v>
      </c>
      <c r="AG70" s="4">
        <f t="shared" si="13"/>
        <v>656.31405968953572</v>
      </c>
      <c r="AH70" s="4">
        <f t="shared" si="14"/>
        <v>53.986413132135382</v>
      </c>
      <c r="AI70" s="4">
        <f t="shared" si="15"/>
        <v>655.44167194222905</v>
      </c>
      <c r="AJ70" s="4">
        <f t="shared" si="30"/>
        <v>2.1859403104642752</v>
      </c>
    </row>
    <row r="71" spans="1:36" x14ac:dyDescent="0.55000000000000004">
      <c r="A71" s="35">
        <v>3</v>
      </c>
      <c r="B71" s="23">
        <v>2.4839592954098388</v>
      </c>
      <c r="C71" s="23">
        <v>1.9299902762751291</v>
      </c>
      <c r="D71" s="6">
        <f t="shared" si="0"/>
        <v>0.83368889514173983</v>
      </c>
      <c r="E71" s="6">
        <f t="shared" si="1"/>
        <v>-92.613209413633811</v>
      </c>
      <c r="F71" s="4">
        <f t="shared" si="16"/>
        <v>7.5336888951417391</v>
      </c>
      <c r="G71" s="4">
        <f t="shared" si="17"/>
        <v>51.665429882376536</v>
      </c>
      <c r="H71" s="4">
        <f t="shared" si="18"/>
        <v>-51.113209413633811</v>
      </c>
      <c r="I71" s="4">
        <f t="shared" si="2"/>
        <v>62.880803951614908</v>
      </c>
      <c r="J71" s="4">
        <f t="shared" si="3"/>
        <v>-85.793334321702616</v>
      </c>
      <c r="K71" s="4">
        <f t="shared" si="19"/>
        <v>161.83368889514173</v>
      </c>
      <c r="L71" s="4">
        <f t="shared" si="20"/>
        <v>-34.55697183921199</v>
      </c>
      <c r="M71" s="4">
        <f t="shared" si="4"/>
        <v>1</v>
      </c>
      <c r="N71" s="4">
        <f t="array" aca="1" ref="N71" ca="1">INDIRECT(ADDRESS(ROW(N71),COLUMN(E71)+M71))</f>
        <v>7.5336888951417391</v>
      </c>
      <c r="O71" s="6">
        <f t="shared" si="5"/>
        <v>20.806279590233217</v>
      </c>
      <c r="P71" s="6">
        <f t="shared" si="6"/>
        <v>-93.659928538492679</v>
      </c>
      <c r="Q71" s="4">
        <f t="shared" si="21"/>
        <v>27.506279590233216</v>
      </c>
      <c r="R71" s="4">
        <f t="shared" si="22"/>
        <v>58.968241978515373</v>
      </c>
      <c r="S71" s="4">
        <f t="shared" si="23"/>
        <v>-52.159928538492679</v>
      </c>
      <c r="T71" s="4">
        <f t="shared" si="24"/>
        <v>74.917104414655867</v>
      </c>
      <c r="U71" s="4">
        <f t="shared" si="7"/>
        <v>-103.19373148392901</v>
      </c>
      <c r="V71" s="4">
        <f t="shared" si="25"/>
        <v>181.8062795902332</v>
      </c>
      <c r="W71" s="4">
        <f t="shared" si="26"/>
        <v>-30.639200116176344</v>
      </c>
      <c r="X71" s="4">
        <f t="shared" si="27"/>
        <v>1</v>
      </c>
      <c r="Y71" s="4">
        <f t="array" aca="1" ref="Y71" ca="1">INDIRECT(ADDRESS(ROW(Y71),COLUMN(P71)+X71))</f>
        <v>27.506279590233216</v>
      </c>
      <c r="Z71" s="4">
        <f t="shared" si="8"/>
        <v>-10.198422927649458</v>
      </c>
      <c r="AA71" s="4">
        <f t="shared" si="9"/>
        <v>50.64887772418615</v>
      </c>
      <c r="AB71" s="4">
        <f t="shared" si="28"/>
        <v>-50.64887772418615</v>
      </c>
      <c r="AC71" s="4">
        <f t="shared" ca="1" si="29"/>
        <v>7.5336888951417391</v>
      </c>
      <c r="AD71" s="4">
        <f t="shared" si="10"/>
        <v>7.9057402632001867</v>
      </c>
      <c r="AE71" s="4">
        <f t="shared" si="11"/>
        <v>648.03169611765225</v>
      </c>
      <c r="AF71" s="4">
        <f t="shared" si="12"/>
        <v>40.085656077349618</v>
      </c>
      <c r="AG71" s="4">
        <f t="shared" si="13"/>
        <v>656.35894165229661</v>
      </c>
      <c r="AH71" s="4">
        <f t="shared" si="14"/>
        <v>60.058246772441095</v>
      </c>
      <c r="AI71" s="4">
        <f t="shared" si="15"/>
        <v>655.31222252743771</v>
      </c>
      <c r="AJ71" s="4">
        <f t="shared" si="30"/>
        <v>2.1410583477033924</v>
      </c>
    </row>
    <row r="72" spans="1:36" x14ac:dyDescent="0.55000000000000004">
      <c r="A72" s="35">
        <v>3.5</v>
      </c>
      <c r="B72" s="23">
        <v>2.8314666010230809</v>
      </c>
      <c r="C72" s="23">
        <v>2.2853733145665975</v>
      </c>
      <c r="D72" s="6">
        <f t="shared" si="0"/>
        <v>0.35622444977126744</v>
      </c>
      <c r="E72" s="6">
        <f t="shared" si="1"/>
        <v>-92.239825316764865</v>
      </c>
      <c r="F72" s="4">
        <f t="shared" si="16"/>
        <v>7.0562244497712667</v>
      </c>
      <c r="G72" s="4">
        <f t="shared" si="17"/>
        <v>51.228119003740147</v>
      </c>
      <c r="H72" s="4">
        <f t="shared" si="18"/>
        <v>-50.739825316764865</v>
      </c>
      <c r="I72" s="4">
        <f t="shared" si="2"/>
        <v>62.859924534620369</v>
      </c>
      <c r="J72" s="4">
        <f t="shared" si="3"/>
        <v>-85.188324494770882</v>
      </c>
      <c r="K72" s="4">
        <f t="shared" si="19"/>
        <v>161.35622444977128</v>
      </c>
      <c r="L72" s="4">
        <f t="shared" si="20"/>
        <v>-34.541428085475552</v>
      </c>
      <c r="M72" s="4">
        <f t="shared" si="4"/>
        <v>1</v>
      </c>
      <c r="N72" s="4">
        <f t="array" aca="1" ref="N72" ca="1">INDIRECT(ADDRESS(ROW(N72),COLUMN(E72)+M72))</f>
        <v>7.0562244497712667</v>
      </c>
      <c r="O72" s="6">
        <f t="shared" si="5"/>
        <v>20.318920418208606</v>
      </c>
      <c r="P72" s="6">
        <f t="shared" si="6"/>
        <v>-93.460796107462002</v>
      </c>
      <c r="Q72" s="4">
        <f t="shared" si="21"/>
        <v>27.018920418208605</v>
      </c>
      <c r="R72" s="4">
        <f t="shared" si="22"/>
        <v>58.565744191350703</v>
      </c>
      <c r="S72" s="4">
        <f t="shared" si="23"/>
        <v>-51.960796107462002</v>
      </c>
      <c r="T72" s="4">
        <f t="shared" si="24"/>
        <v>74.756380269647195</v>
      </c>
      <c r="U72" s="4">
        <f t="shared" si="7"/>
        <v>-102.672946332675</v>
      </c>
      <c r="V72" s="4">
        <f t="shared" si="25"/>
        <v>181.31892041820862</v>
      </c>
      <c r="W72" s="4">
        <f t="shared" si="26"/>
        <v>-30.668112288032138</v>
      </c>
      <c r="X72" s="4">
        <f t="shared" si="27"/>
        <v>1</v>
      </c>
      <c r="Y72" s="4">
        <f t="array" aca="1" ref="Y72" ca="1">INDIRECT(ADDRESS(ROW(Y72),COLUMN(P72)+X72))</f>
        <v>27.018920418208605</v>
      </c>
      <c r="Z72" s="4">
        <f t="shared" si="8"/>
        <v>-10.140655400634143</v>
      </c>
      <c r="AA72" s="4">
        <f t="shared" si="9"/>
        <v>50.214413117221156</v>
      </c>
      <c r="AB72" s="4">
        <f t="shared" si="28"/>
        <v>-50.214413117221156</v>
      </c>
      <c r="AC72" s="4">
        <f t="shared" ca="1" si="29"/>
        <v>7.0562244497712667</v>
      </c>
      <c r="AD72" s="4">
        <f t="shared" si="10"/>
        <v>13.891270595592175</v>
      </c>
      <c r="AE72" s="4">
        <f t="shared" si="11"/>
        <v>648.31516421867161</v>
      </c>
      <c r="AF72" s="4">
        <f t="shared" si="12"/>
        <v>46.142629100913922</v>
      </c>
      <c r="AG72" s="4">
        <f t="shared" si="13"/>
        <v>656.36127349963533</v>
      </c>
      <c r="AH72" s="4">
        <f t="shared" si="14"/>
        <v>66.105325069351267</v>
      </c>
      <c r="AI72" s="4">
        <f t="shared" si="15"/>
        <v>655.14030270893829</v>
      </c>
      <c r="AJ72" s="4">
        <f t="shared" si="30"/>
        <v>2.1387265003646689</v>
      </c>
    </row>
    <row r="73" spans="1:36" x14ac:dyDescent="0.55000000000000004">
      <c r="A73" s="35">
        <v>4</v>
      </c>
      <c r="B73" s="23">
        <v>3.157987765660514</v>
      </c>
      <c r="C73" s="23">
        <v>2.6465119999299689</v>
      </c>
      <c r="D73" s="6">
        <f t="shared" si="0"/>
        <v>-0.14203763730190744</v>
      </c>
      <c r="E73" s="6">
        <f t="shared" si="1"/>
        <v>-91.853487112979039</v>
      </c>
      <c r="F73" s="4">
        <f t="shared" si="16"/>
        <v>6.5579623626980919</v>
      </c>
      <c r="G73" s="4">
        <f t="shared" si="17"/>
        <v>50.778740972847203</v>
      </c>
      <c r="H73" s="4">
        <f t="shared" si="18"/>
        <v>-50.353487112979039</v>
      </c>
      <c r="I73" s="4">
        <f t="shared" si="2"/>
        <v>62.835600072847868</v>
      </c>
      <c r="J73" s="4">
        <f t="shared" si="3"/>
        <v>-84.55884804194838</v>
      </c>
      <c r="K73" s="4">
        <f t="shared" si="19"/>
        <v>160.85796236269809</v>
      </c>
      <c r="L73" s="4">
        <f t="shared" si="20"/>
        <v>-34.526219393113983</v>
      </c>
      <c r="M73" s="4">
        <f t="shared" si="4"/>
        <v>1</v>
      </c>
      <c r="N73" s="4">
        <f t="array" aca="1" ref="N73" ca="1">INDIRECT(ADDRESS(ROW(N73),COLUMN(E73)+M73))</f>
        <v>6.5579623626980919</v>
      </c>
      <c r="O73" s="6">
        <f t="shared" si="5"/>
        <v>19.809243367894581</v>
      </c>
      <c r="P73" s="6">
        <f t="shared" si="6"/>
        <v>-93.248616587861548</v>
      </c>
      <c r="Q73" s="4">
        <f t="shared" si="21"/>
        <v>26.50924336789458</v>
      </c>
      <c r="R73" s="4">
        <f t="shared" si="22"/>
        <v>58.143437314074937</v>
      </c>
      <c r="S73" s="4">
        <f t="shared" si="23"/>
        <v>-51.748616587861548</v>
      </c>
      <c r="T73" s="4">
        <f t="shared" si="24"/>
        <v>74.591305118697335</v>
      </c>
      <c r="U73" s="4">
        <f t="shared" si="7"/>
        <v>-102.12634913784623</v>
      </c>
      <c r="V73" s="4">
        <f t="shared" si="25"/>
        <v>180.80924336789457</v>
      </c>
      <c r="W73" s="4">
        <f t="shared" si="26"/>
        <v>-30.69728806265989</v>
      </c>
      <c r="X73" s="4">
        <f t="shared" si="27"/>
        <v>1</v>
      </c>
      <c r="Y73" s="4">
        <f t="array" aca="1" ref="Y73" ca="1">INDIRECT(ADDRESS(ROW(Y73),COLUMN(P73)+X73))</f>
        <v>26.50924336789458</v>
      </c>
      <c r="Z73" s="4">
        <f t="shared" si="8"/>
        <v>-10.054469197706268</v>
      </c>
      <c r="AA73" s="4">
        <f t="shared" si="9"/>
        <v>49.773368219760727</v>
      </c>
      <c r="AB73" s="4">
        <f t="shared" si="28"/>
        <v>-49.773368219760727</v>
      </c>
      <c r="AC73" s="4">
        <f t="shared" ca="1" si="29"/>
        <v>6.5579623626980919</v>
      </c>
      <c r="AD73" s="4">
        <f t="shared" si="10"/>
        <v>19.854972540114389</v>
      </c>
      <c r="AE73" s="4">
        <f t="shared" si="11"/>
        <v>648.55519029697973</v>
      </c>
      <c r="AF73" s="4">
        <f t="shared" si="12"/>
        <v>52.175317670792069</v>
      </c>
      <c r="AG73" s="4">
        <f t="shared" si="13"/>
        <v>656.31955058188919</v>
      </c>
      <c r="AH73" s="4">
        <f t="shared" si="14"/>
        <v>72.126598675988561</v>
      </c>
      <c r="AI73" s="4">
        <f t="shared" si="15"/>
        <v>654.92442110700665</v>
      </c>
      <c r="AJ73" s="4">
        <f t="shared" si="30"/>
        <v>2.1804494181108112</v>
      </c>
    </row>
    <row r="74" spans="1:36" x14ac:dyDescent="0.55000000000000004">
      <c r="A74" s="35">
        <v>4.5</v>
      </c>
      <c r="B74" s="23">
        <v>3.463044273402601</v>
      </c>
      <c r="C74" s="23">
        <v>3.011878224497516</v>
      </c>
      <c r="D74" s="6">
        <f t="shared" si="0"/>
        <v>-0.6615130715594244</v>
      </c>
      <c r="E74" s="6">
        <f t="shared" si="1"/>
        <v>-91.455724829184959</v>
      </c>
      <c r="F74" s="4">
        <f t="shared" si="16"/>
        <v>6.0384869284405749</v>
      </c>
      <c r="G74" s="4">
        <f t="shared" si="17"/>
        <v>50.319357782012624</v>
      </c>
      <c r="H74" s="4">
        <f t="shared" si="18"/>
        <v>-49.955724829184959</v>
      </c>
      <c r="I74" s="4">
        <f t="shared" si="2"/>
        <v>62.806391287353378</v>
      </c>
      <c r="J74" s="4">
        <f t="shared" si="3"/>
        <v>-83.905428533067749</v>
      </c>
      <c r="K74" s="4">
        <f t="shared" si="19"/>
        <v>160.33848692844057</v>
      </c>
      <c r="L74" s="4">
        <f t="shared" si="20"/>
        <v>-34.511982385625359</v>
      </c>
      <c r="M74" s="4">
        <f t="shared" si="4"/>
        <v>1</v>
      </c>
      <c r="N74" s="4">
        <f t="array" aca="1" ref="N74" ca="1">INDIRECT(ADDRESS(ROW(N74),COLUMN(E74)+M74))</f>
        <v>6.0384869284405749</v>
      </c>
      <c r="O74" s="6">
        <f t="shared" si="5"/>
        <v>19.276833603103135</v>
      </c>
      <c r="P74" s="6">
        <f t="shared" si="6"/>
        <v>-93.024906743741866</v>
      </c>
      <c r="Q74" s="4">
        <f t="shared" si="21"/>
        <v>25.976833603103135</v>
      </c>
      <c r="R74" s="4">
        <f t="shared" si="22"/>
        <v>57.702789351942116</v>
      </c>
      <c r="S74" s="4">
        <f t="shared" si="23"/>
        <v>-51.524906743741866</v>
      </c>
      <c r="T74" s="4">
        <f t="shared" si="24"/>
        <v>74.420450401572168</v>
      </c>
      <c r="U74" s="4">
        <f t="shared" si="7"/>
        <v>-101.5543589717638</v>
      </c>
      <c r="V74" s="4">
        <f t="shared" si="25"/>
        <v>180.27683360310314</v>
      </c>
      <c r="W74" s="4">
        <f t="shared" si="26"/>
        <v>-30.727318257695298</v>
      </c>
      <c r="X74" s="4">
        <f t="shared" si="27"/>
        <v>1</v>
      </c>
      <c r="Y74" s="4">
        <f t="array" aca="1" ref="Y74" ca="1">INDIRECT(ADDRESS(ROW(Y74),COLUMN(P74)+X74))</f>
        <v>25.976833603103135</v>
      </c>
      <c r="Z74" s="4">
        <f t="shared" si="8"/>
        <v>-9.9393532850102275</v>
      </c>
      <c r="AA74" s="4">
        <f t="shared" si="9"/>
        <v>49.327953777447028</v>
      </c>
      <c r="AB74" s="4">
        <f t="shared" si="28"/>
        <v>-49.327953777447028</v>
      </c>
      <c r="AC74" s="4">
        <f t="shared" ca="1" si="29"/>
        <v>6.0384869284405749</v>
      </c>
      <c r="AD74" s="4">
        <f t="shared" si="10"/>
        <v>25.795938287705685</v>
      </c>
      <c r="AE74" s="4">
        <f t="shared" si="11"/>
        <v>648.75025546790243</v>
      </c>
      <c r="AF74" s="4">
        <f t="shared" si="12"/>
        <v>58.182808724324282</v>
      </c>
      <c r="AG74" s="4">
        <f t="shared" si="13"/>
        <v>656.23227547066097</v>
      </c>
      <c r="AH74" s="4">
        <f t="shared" si="14"/>
        <v>78.121155398986843</v>
      </c>
      <c r="AI74" s="4">
        <f t="shared" si="15"/>
        <v>654.66309355610406</v>
      </c>
      <c r="AJ74" s="4">
        <f t="shared" si="30"/>
        <v>2.2677245293390342</v>
      </c>
    </row>
    <row r="75" spans="1:36" x14ac:dyDescent="0.55000000000000004">
      <c r="A75" s="35">
        <v>5</v>
      </c>
      <c r="B75" s="23">
        <v>3.7462929595137959</v>
      </c>
      <c r="C75" s="23">
        <v>3.3799634462351635</v>
      </c>
      <c r="D75" s="6">
        <f t="shared" si="0"/>
        <v>-1.20248222643714</v>
      </c>
      <c r="E75" s="6">
        <f t="shared" si="1"/>
        <v>-91.048049474502065</v>
      </c>
      <c r="F75" s="4">
        <f t="shared" si="16"/>
        <v>5.4975177735628593</v>
      </c>
      <c r="G75" s="4">
        <f t="shared" si="17"/>
        <v>49.852100340891795</v>
      </c>
      <c r="H75" s="4">
        <f t="shared" si="18"/>
        <v>-49.548049474502065</v>
      </c>
      <c r="I75" s="4">
        <f t="shared" si="2"/>
        <v>62.770960457426789</v>
      </c>
      <c r="J75" s="4">
        <f t="shared" si="3"/>
        <v>-83.228688902680915</v>
      </c>
      <c r="K75" s="4">
        <f t="shared" si="19"/>
        <v>159.79751777356287</v>
      </c>
      <c r="L75" s="4">
        <f t="shared" si="20"/>
        <v>-34.499327516406076</v>
      </c>
      <c r="M75" s="4">
        <f t="shared" si="4"/>
        <v>1</v>
      </c>
      <c r="N75" s="4">
        <f t="array" aca="1" ref="N75" ca="1">INDIRECT(ADDRESS(ROW(N75),COLUMN(E75)+M75))</f>
        <v>5.4975177735628593</v>
      </c>
      <c r="O75" s="6">
        <f t="shared" si="5"/>
        <v>18.721411735397773</v>
      </c>
      <c r="P75" s="6">
        <f t="shared" si="6"/>
        <v>-92.791164329455228</v>
      </c>
      <c r="Q75" s="4">
        <f t="shared" si="21"/>
        <v>25.421411735397772</v>
      </c>
      <c r="R75" s="4">
        <f t="shared" si="22"/>
        <v>57.245364117033965</v>
      </c>
      <c r="S75" s="4">
        <f t="shared" si="23"/>
        <v>-51.291164329455228</v>
      </c>
      <c r="T75" s="4">
        <f t="shared" si="24"/>
        <v>74.242489184447692</v>
      </c>
      <c r="U75" s="4">
        <f t="shared" si="7"/>
        <v>-100.95750487047164</v>
      </c>
      <c r="V75" s="4">
        <f t="shared" si="25"/>
        <v>179.72141173539777</v>
      </c>
      <c r="W75" s="4">
        <f t="shared" si="26"/>
        <v>-30.758770484902371</v>
      </c>
      <c r="X75" s="4">
        <f t="shared" si="27"/>
        <v>1</v>
      </c>
      <c r="Y75" s="4">
        <f t="array" aca="1" ref="Y75" ca="1">INDIRECT(ADDRESS(ROW(Y75),COLUMN(P75)+X75))</f>
        <v>25.421411735397772</v>
      </c>
      <c r="Z75" s="4">
        <f t="shared" si="8"/>
        <v>-9.7949951123363981</v>
      </c>
      <c r="AA75" s="4">
        <f t="shared" si="9"/>
        <v>48.880363942463134</v>
      </c>
      <c r="AB75" s="4">
        <f t="shared" si="28"/>
        <v>-48.880363942463134</v>
      </c>
      <c r="AC75" s="4">
        <f t="shared" ca="1" si="29"/>
        <v>5.4975177735628593</v>
      </c>
      <c r="AD75" s="4">
        <f t="shared" si="10"/>
        <v>31.713395477321566</v>
      </c>
      <c r="AE75" s="4">
        <f t="shared" si="11"/>
        <v>648.89886415849037</v>
      </c>
      <c r="AF75" s="4">
        <f t="shared" si="12"/>
        <v>64.164324834306484</v>
      </c>
      <c r="AG75" s="4">
        <f t="shared" si="13"/>
        <v>656.09797409430712</v>
      </c>
      <c r="AH75" s="4">
        <f t="shared" si="14"/>
        <v>84.08821879614139</v>
      </c>
      <c r="AI75" s="4">
        <f t="shared" si="15"/>
        <v>654.35485923935391</v>
      </c>
      <c r="AJ75" s="4">
        <f t="shared" si="30"/>
        <v>2.4020259056928808</v>
      </c>
    </row>
    <row r="76" spans="1:36" x14ac:dyDescent="0.55000000000000004">
      <c r="A76" s="35">
        <v>5.5</v>
      </c>
      <c r="B76" s="23">
        <v>4.0075224032704488</v>
      </c>
      <c r="C76" s="23">
        <v>3.7492937225837633</v>
      </c>
      <c r="D76" s="6">
        <f t="shared" si="0"/>
        <v>-1.7650937552790271</v>
      </c>
      <c r="E76" s="6">
        <f t="shared" si="1"/>
        <v>-90.631938006431383</v>
      </c>
      <c r="F76" s="4">
        <f t="shared" si="16"/>
        <v>4.9349062447209722</v>
      </c>
      <c r="G76" s="4">
        <f t="shared" si="17"/>
        <v>49.379151794173247</v>
      </c>
      <c r="H76" s="4">
        <f t="shared" si="18"/>
        <v>-49.131938006431383</v>
      </c>
      <c r="I76" s="4">
        <f t="shared" si="2"/>
        <v>62.728080615454033</v>
      </c>
      <c r="J76" s="4">
        <f t="shared" si="3"/>
        <v>-82.529340384032253</v>
      </c>
      <c r="K76" s="4">
        <f t="shared" si="19"/>
        <v>159.23490624472097</v>
      </c>
      <c r="L76" s="4">
        <f t="shared" si="20"/>
        <v>-34.488835031234572</v>
      </c>
      <c r="M76" s="4">
        <f t="shared" si="4"/>
        <v>1</v>
      </c>
      <c r="N76" s="4">
        <f t="array" aca="1" ref="N76" ca="1">INDIRECT(ADDRESS(ROW(N76),COLUMN(E76)+M76))</f>
        <v>4.9349062447209722</v>
      </c>
      <c r="O76" s="6">
        <f t="shared" si="5"/>
        <v>18.142830212064553</v>
      </c>
      <c r="P76" s="6">
        <f t="shared" si="6"/>
        <v>-92.548853056835867</v>
      </c>
      <c r="Q76" s="4">
        <f t="shared" si="21"/>
        <v>24.842830212064552</v>
      </c>
      <c r="R76" s="4">
        <f t="shared" si="22"/>
        <v>56.772806970977641</v>
      </c>
      <c r="S76" s="4">
        <f t="shared" si="23"/>
        <v>-51.048853056835867</v>
      </c>
      <c r="T76" s="4">
        <f t="shared" si="24"/>
        <v>74.056205353950688</v>
      </c>
      <c r="U76" s="4">
        <f t="shared" si="7"/>
        <v>-100.33641510122754</v>
      </c>
      <c r="V76" s="4">
        <f t="shared" si="25"/>
        <v>179.14283021206455</v>
      </c>
      <c r="W76" s="4">
        <f t="shared" si="26"/>
        <v>-30.792185290736203</v>
      </c>
      <c r="X76" s="4">
        <f t="shared" si="27"/>
        <v>1</v>
      </c>
      <c r="Y76" s="4">
        <f t="array" aca="1" ref="Y76" ca="1">INDIRECT(ADDRESS(ROW(Y76),COLUMN(P76)+X76))</f>
        <v>24.842830212064552</v>
      </c>
      <c r="Z76" s="4">
        <f t="shared" si="8"/>
        <v>-9.621274486297116</v>
      </c>
      <c r="AA76" s="4">
        <f t="shared" si="9"/>
        <v>48.432754507371676</v>
      </c>
      <c r="AB76" s="4">
        <f t="shared" si="28"/>
        <v>-48.432754507371676</v>
      </c>
      <c r="AC76" s="4">
        <f t="shared" ca="1" si="29"/>
        <v>4.9349062447209722</v>
      </c>
      <c r="AD76" s="4">
        <f t="shared" si="10"/>
        <v>37.606703621447153</v>
      </c>
      <c r="AE76" s="4">
        <f t="shared" si="11"/>
        <v>648.9995591401721</v>
      </c>
      <c r="AF76" s="4">
        <f t="shared" si="12"/>
        <v>70.119220634888961</v>
      </c>
      <c r="AG76" s="4">
        <f t="shared" si="13"/>
        <v>655.91521076895276</v>
      </c>
      <c r="AH76" s="4">
        <f t="shared" si="14"/>
        <v>90.027144602232539</v>
      </c>
      <c r="AI76" s="4">
        <f t="shared" si="15"/>
        <v>653.99829571854821</v>
      </c>
      <c r="AJ76" s="4">
        <f t="shared" si="30"/>
        <v>2.5847892310472389</v>
      </c>
    </row>
    <row r="77" spans="1:36" x14ac:dyDescent="0.55000000000000004">
      <c r="A77" s="35">
        <v>6</v>
      </c>
      <c r="B77" s="23">
        <v>4.2466473872131898</v>
      </c>
      <c r="C77" s="23">
        <v>4.118443353656521</v>
      </c>
      <c r="D77" s="6">
        <f t="shared" si="0"/>
        <v>-2.3493701368647617</v>
      </c>
      <c r="E77" s="6">
        <f t="shared" si="1"/>
        <v>-90.208819687428559</v>
      </c>
      <c r="F77" s="4">
        <f t="shared" si="16"/>
        <v>4.3506298631352376</v>
      </c>
      <c r="G77" s="4">
        <f t="shared" si="17"/>
        <v>48.902730962068283</v>
      </c>
      <c r="H77" s="4">
        <f t="shared" si="18"/>
        <v>-48.708819687428559</v>
      </c>
      <c r="I77" s="4">
        <f t="shared" si="2"/>
        <v>62.676642433792196</v>
      </c>
      <c r="J77" s="4">
        <f t="shared" si="3"/>
        <v>-81.808170753436514</v>
      </c>
      <c r="K77" s="4">
        <f t="shared" si="19"/>
        <v>158.65062986313524</v>
      </c>
      <c r="L77" s="4">
        <f t="shared" si="20"/>
        <v>-34.481051620128795</v>
      </c>
      <c r="M77" s="4">
        <f t="shared" si="4"/>
        <v>1</v>
      </c>
      <c r="N77" s="4">
        <f t="array" aca="1" ref="N77" ca="1">INDIRECT(ADDRESS(ROW(N77),COLUMN(E77)+M77))</f>
        <v>4.3506298631352376</v>
      </c>
      <c r="O77" s="6">
        <f t="shared" si="5"/>
        <v>17.541067770500703</v>
      </c>
      <c r="P77" s="6">
        <f t="shared" si="6"/>
        <v>-92.299388952781626</v>
      </c>
      <c r="Q77" s="4">
        <f t="shared" si="21"/>
        <v>24.241067770500702</v>
      </c>
      <c r="R77" s="4">
        <f t="shared" si="22"/>
        <v>56.286830472411573</v>
      </c>
      <c r="S77" s="4">
        <f t="shared" si="23"/>
        <v>-50.799388952781626</v>
      </c>
      <c r="T77" s="4">
        <f t="shared" si="24"/>
        <v>73.860500503207135</v>
      </c>
      <c r="U77" s="4">
        <f t="shared" si="7"/>
        <v>-99.691805551518371</v>
      </c>
      <c r="V77" s="4">
        <f t="shared" si="25"/>
        <v>178.54106777050072</v>
      </c>
      <c r="W77" s="4">
        <f t="shared" si="26"/>
        <v>-30.828072932525949</v>
      </c>
      <c r="X77" s="4">
        <f t="shared" si="27"/>
        <v>1</v>
      </c>
      <c r="Y77" s="4">
        <f t="array" aca="1" ref="Y77" ca="1">INDIRECT(ADDRESS(ROW(Y77),COLUMN(P77)+X77))</f>
        <v>24.241067770500702</v>
      </c>
      <c r="Z77" s="4">
        <f t="shared" si="8"/>
        <v>-9.4182547270391996</v>
      </c>
      <c r="AA77" s="4">
        <f t="shared" si="9"/>
        <v>47.98722302285303</v>
      </c>
      <c r="AB77" s="4">
        <f t="shared" si="28"/>
        <v>-47.98722302285303</v>
      </c>
      <c r="AC77" s="4">
        <f t="shared" ca="1" si="29"/>
        <v>4.3506298631352376</v>
      </c>
      <c r="AD77" s="4">
        <f t="shared" si="10"/>
        <v>43.475348598024553</v>
      </c>
      <c r="AE77" s="4">
        <f t="shared" si="11"/>
        <v>649.05093517067826</v>
      </c>
      <c r="AF77" s="4">
        <f t="shared" si="12"/>
        <v>76.046977313875345</v>
      </c>
      <c r="AG77" s="4">
        <f t="shared" si="13"/>
        <v>655.68260183877646</v>
      </c>
      <c r="AH77" s="4">
        <f t="shared" si="14"/>
        <v>95.937415221240798</v>
      </c>
      <c r="AI77" s="4">
        <f t="shared" si="15"/>
        <v>653.59203257342335</v>
      </c>
      <c r="AJ77" s="4">
        <f t="shared" si="30"/>
        <v>2.8173981612235366</v>
      </c>
    </row>
    <row r="78" spans="1:36" x14ac:dyDescent="0.55000000000000004">
      <c r="A78" s="35">
        <v>6.5</v>
      </c>
      <c r="B78" s="23">
        <v>4.4637017029703578</v>
      </c>
      <c r="C78" s="23">
        <v>4.4860469151799327</v>
      </c>
      <c r="D78" s="6">
        <f t="shared" si="0"/>
        <v>-2.9552148743640885</v>
      </c>
      <c r="E78" s="6">
        <f t="shared" si="1"/>
        <v>-89.780064051691667</v>
      </c>
      <c r="F78" s="4">
        <f t="shared" si="16"/>
        <v>3.7447851256359108</v>
      </c>
      <c r="G78" s="4">
        <f t="shared" si="17"/>
        <v>48.42507615350371</v>
      </c>
      <c r="H78" s="4">
        <f t="shared" si="18"/>
        <v>-48.280064051691667</v>
      </c>
      <c r="I78" s="4">
        <f t="shared" si="2"/>
        <v>62.615658815346031</v>
      </c>
      <c r="J78" s="4">
        <f t="shared" si="3"/>
        <v>-81.066032200645452</v>
      </c>
      <c r="K78" s="4">
        <f t="shared" si="19"/>
        <v>158.04478512563591</v>
      </c>
      <c r="L78" s="4">
        <f t="shared" si="20"/>
        <v>-34.476487777373535</v>
      </c>
      <c r="M78" s="4">
        <f t="shared" si="4"/>
        <v>1</v>
      </c>
      <c r="N78" s="4">
        <f t="array" aca="1" ref="N78" ca="1">INDIRECT(ADDRESS(ROW(N78),COLUMN(E78)+M78))</f>
        <v>3.7447851256359108</v>
      </c>
      <c r="O78" s="6">
        <f t="shared" si="5"/>
        <v>16.916222239167659</v>
      </c>
      <c r="P78" s="6">
        <f t="shared" si="6"/>
        <v>-92.044128327049805</v>
      </c>
      <c r="Q78" s="4">
        <f t="shared" si="21"/>
        <v>23.616222239167659</v>
      </c>
      <c r="R78" s="4">
        <f t="shared" si="22"/>
        <v>55.789200220033941</v>
      </c>
      <c r="S78" s="4">
        <f t="shared" si="23"/>
        <v>-50.544128327049805</v>
      </c>
      <c r="T78" s="4">
        <f t="shared" si="24"/>
        <v>73.654398521587183</v>
      </c>
      <c r="U78" s="4">
        <f t="shared" si="7"/>
        <v>-99.02446756728267</v>
      </c>
      <c r="V78" s="4">
        <f t="shared" si="25"/>
        <v>177.91622223916767</v>
      </c>
      <c r="W78" s="4">
        <f t="shared" si="26"/>
        <v>-30.866910810848381</v>
      </c>
      <c r="X78" s="4">
        <f t="shared" si="27"/>
        <v>1</v>
      </c>
      <c r="Y78" s="4">
        <f t="array" aca="1" ref="Y78" ca="1">INDIRECT(ADDRESS(ROW(Y78),COLUMN(P78)+X78))</f>
        <v>23.616222239167659</v>
      </c>
      <c r="Z78" s="4">
        <f t="shared" si="8"/>
        <v>-9.1861715179600356</v>
      </c>
      <c r="AA78" s="4">
        <f t="shared" si="9"/>
        <v>47.545791120931547</v>
      </c>
      <c r="AB78" s="4">
        <f t="shared" si="28"/>
        <v>-47.545791120931547</v>
      </c>
      <c r="AC78" s="4">
        <f t="shared" ca="1" si="29"/>
        <v>3.7447851256359108</v>
      </c>
      <c r="AD78" s="4">
        <f t="shared" si="10"/>
        <v>49.318935488939061</v>
      </c>
      <c r="AE78" s="4">
        <f t="shared" si="11"/>
        <v>649.0516510254256</v>
      </c>
      <c r="AF78" s="4">
        <f t="shared" si="12"/>
        <v>81.947195451565946</v>
      </c>
      <c r="AG78" s="4">
        <f t="shared" si="13"/>
        <v>655.39882770574889</v>
      </c>
      <c r="AH78" s="4">
        <f t="shared" si="14"/>
        <v>101.8186325650977</v>
      </c>
      <c r="AI78" s="4">
        <f t="shared" si="15"/>
        <v>653.13476343039076</v>
      </c>
      <c r="AJ78" s="4">
        <f t="shared" si="30"/>
        <v>3.1011722942511142</v>
      </c>
    </row>
    <row r="79" spans="1:36" x14ac:dyDescent="0.55000000000000004">
      <c r="A79" s="35">
        <v>7</v>
      </c>
      <c r="B79" s="23">
        <v>4.6588296101034512</v>
      </c>
      <c r="C79" s="23">
        <v>4.8508095306762042</v>
      </c>
      <c r="D79" s="6">
        <f t="shared" si="0"/>
        <v>-3.582421041266624</v>
      </c>
      <c r="E79" s="6">
        <f t="shared" si="1"/>
        <v>-89.346970632665716</v>
      </c>
      <c r="F79" s="4">
        <f t="shared" si="16"/>
        <v>3.1175789587333753</v>
      </c>
      <c r="G79" s="4">
        <f t="shared" si="17"/>
        <v>47.948429560175512</v>
      </c>
      <c r="H79" s="4">
        <f t="shared" si="18"/>
        <v>-47.846970632665716</v>
      </c>
      <c r="I79" s="4">
        <f t="shared" si="2"/>
        <v>62.544267269538324</v>
      </c>
      <c r="J79" s="4">
        <f t="shared" si="3"/>
        <v>-80.303829123763592</v>
      </c>
      <c r="K79" s="4">
        <f t="shared" si="19"/>
        <v>157.41757895873337</v>
      </c>
      <c r="L79" s="4">
        <f t="shared" si="20"/>
        <v>-34.475615866707898</v>
      </c>
      <c r="M79" s="4">
        <f t="shared" si="4"/>
        <v>1</v>
      </c>
      <c r="N79" s="4">
        <f t="array" aca="1" ref="N79" ca="1">INDIRECT(ADDRESS(ROW(N79),COLUMN(E79)+M79))</f>
        <v>3.1175789587333753</v>
      </c>
      <c r="O79" s="6">
        <f t="shared" si="5"/>
        <v>16.26850199155982</v>
      </c>
      <c r="P79" s="6">
        <f t="shared" si="6"/>
        <v>-91.784357500768664</v>
      </c>
      <c r="Q79" s="4">
        <f t="shared" si="21"/>
        <v>22.968501991559819</v>
      </c>
      <c r="R79" s="4">
        <f t="shared" si="22"/>
        <v>55.281721147241761</v>
      </c>
      <c r="S79" s="4">
        <f t="shared" si="23"/>
        <v>-50.284357500768664</v>
      </c>
      <c r="T79" s="4">
        <f t="shared" si="24"/>
        <v>73.437047969838858</v>
      </c>
      <c r="U79" s="4">
        <f t="shared" si="7"/>
        <v>-98.335255555128583</v>
      </c>
      <c r="V79" s="4">
        <f t="shared" si="25"/>
        <v>177.26850199155982</v>
      </c>
      <c r="W79" s="4">
        <f t="shared" si="26"/>
        <v>-30.909141558042865</v>
      </c>
      <c r="X79" s="4">
        <f t="shared" si="27"/>
        <v>1</v>
      </c>
      <c r="Y79" s="4">
        <f t="array" aca="1" ref="Y79" ca="1">INDIRECT(ADDRESS(ROW(Y79),COLUMN(P79)+X79))</f>
        <v>22.968501991559819</v>
      </c>
      <c r="Z79" s="4">
        <f t="shared" si="8"/>
        <v>-8.925419892857116</v>
      </c>
      <c r="AA79" s="4">
        <f t="shared" si="9"/>
        <v>47.110389268433167</v>
      </c>
      <c r="AB79" s="4">
        <f t="shared" si="28"/>
        <v>-47.110389268433167</v>
      </c>
      <c r="AC79" s="4">
        <f t="shared" ca="1" si="29"/>
        <v>3.1175789587333753</v>
      </c>
      <c r="AD79" s="4">
        <f t="shared" si="10"/>
        <v>55.13718007151261</v>
      </c>
      <c r="AE79" s="4">
        <f t="shared" si="11"/>
        <v>649.00043976785571</v>
      </c>
      <c r="AF79" s="4">
        <f t="shared" si="12"/>
        <v>87.819586512593986</v>
      </c>
      <c r="AG79" s="4">
        <f t="shared" si="13"/>
        <v>655.06264309832579</v>
      </c>
      <c r="AH79" s="4">
        <f t="shared" si="14"/>
        <v>107.67050954542043</v>
      </c>
      <c r="AI79" s="4">
        <f t="shared" si="15"/>
        <v>652.62525623022282</v>
      </c>
      <c r="AJ79" s="4">
        <f t="shared" si="30"/>
        <v>3.4373569016742067</v>
      </c>
    </row>
    <row r="80" spans="1:36" x14ac:dyDescent="0.55000000000000004">
      <c r="A80" s="35">
        <v>7.5</v>
      </c>
      <c r="B80" s="23">
        <v>4.8322762655254756</v>
      </c>
      <c r="C80" s="23">
        <v>5.2115153007017696</v>
      </c>
      <c r="D80" s="6">
        <f t="shared" si="0"/>
        <v>-4.2306808567358232</v>
      </c>
      <c r="E80" s="6">
        <f t="shared" si="1"/>
        <v>-88.910760533449476</v>
      </c>
      <c r="F80" s="4">
        <f t="shared" si="16"/>
        <v>2.4693191432641761</v>
      </c>
      <c r="G80" s="4">
        <f t="shared" si="17"/>
        <v>47.475022394848658</v>
      </c>
      <c r="H80" s="4">
        <f t="shared" si="18"/>
        <v>-47.410760533449476</v>
      </c>
      <c r="I80" s="4">
        <f t="shared" si="2"/>
        <v>62.461730214834013</v>
      </c>
      <c r="J80" s="4">
        <f t="shared" si="3"/>
        <v>-79.522506120376732</v>
      </c>
      <c r="K80" s="4">
        <f t="shared" si="19"/>
        <v>156.76931914326417</v>
      </c>
      <c r="L80" s="4">
        <f t="shared" si="20"/>
        <v>-34.478868869235981</v>
      </c>
      <c r="M80" s="4">
        <f t="shared" si="4"/>
        <v>1</v>
      </c>
      <c r="N80" s="4">
        <f t="array" aca="1" ref="N80" ca="1">INDIRECT(ADDRESS(ROW(N80),COLUMN(E80)+M80))</f>
        <v>2.4693191432641761</v>
      </c>
      <c r="O80" s="6">
        <f t="shared" si="5"/>
        <v>15.598216370740383</v>
      </c>
      <c r="P80" s="6">
        <f t="shared" si="6"/>
        <v>-91.521284377850506</v>
      </c>
      <c r="Q80" s="4">
        <f t="shared" si="21"/>
        <v>22.298216370740384</v>
      </c>
      <c r="R80" s="4">
        <f t="shared" si="22"/>
        <v>54.766224483034669</v>
      </c>
      <c r="S80" s="4">
        <f t="shared" si="23"/>
        <v>-50.021284377850506</v>
      </c>
      <c r="T80" s="4">
        <f t="shared" si="24"/>
        <v>73.207722381770481</v>
      </c>
      <c r="U80" s="4">
        <f t="shared" si="7"/>
        <v>-97.625074639485263</v>
      </c>
      <c r="V80" s="4">
        <f t="shared" si="25"/>
        <v>176.59821637074037</v>
      </c>
      <c r="W80" s="4">
        <f t="shared" si="26"/>
        <v>-30.955171764350535</v>
      </c>
      <c r="X80" s="4">
        <f t="shared" si="27"/>
        <v>1</v>
      </c>
      <c r="Y80" s="4">
        <f t="array" aca="1" ref="Y80" ca="1">INDIRECT(ADDRESS(ROW(Y80),COLUMN(P80)+X80))</f>
        <v>22.298216370740384</v>
      </c>
      <c r="Z80" s="4">
        <f t="shared" si="8"/>
        <v>-8.6365398183691084</v>
      </c>
      <c r="AA80" s="4">
        <f t="shared" si="9"/>
        <v>46.682844079566387</v>
      </c>
      <c r="AB80" s="4">
        <f t="shared" si="28"/>
        <v>-46.682844079566387</v>
      </c>
      <c r="AC80" s="4">
        <f t="shared" ca="1" si="29"/>
        <v>2.4693191432641761</v>
      </c>
      <c r="AD80" s="4">
        <f t="shared" si="10"/>
        <v>60.929899280552561</v>
      </c>
      <c r="AE80" s="4">
        <f t="shared" si="11"/>
        <v>648.89611717654589</v>
      </c>
      <c r="AF80" s="4">
        <f t="shared" si="12"/>
        <v>93.663963308302854</v>
      </c>
      <c r="AG80" s="4">
        <f t="shared" si="13"/>
        <v>654.67288549690829</v>
      </c>
      <c r="AH80" s="4">
        <f t="shared" si="14"/>
        <v>113.49286053577907</v>
      </c>
      <c r="AI80" s="4">
        <f t="shared" si="15"/>
        <v>652.06236165250721</v>
      </c>
      <c r="AJ80" s="4">
        <f t="shared" si="30"/>
        <v>3.8271145030917069</v>
      </c>
    </row>
    <row r="81" spans="1:36" x14ac:dyDescent="0.55000000000000004">
      <c r="A81" s="35">
        <v>8</v>
      </c>
      <c r="B81" s="23">
        <v>4.9843774382375683</v>
      </c>
      <c r="C81" s="23">
        <v>5.5670338709662914</v>
      </c>
      <c r="D81" s="6">
        <f t="shared" si="0"/>
        <v>-4.899595975641434</v>
      </c>
      <c r="E81" s="6">
        <f t="shared" si="1"/>
        <v>-88.472569858280323</v>
      </c>
      <c r="F81" s="4">
        <f t="shared" si="16"/>
        <v>1.8004040243585653</v>
      </c>
      <c r="G81" s="4">
        <f t="shared" si="17"/>
        <v>47.007060892401597</v>
      </c>
      <c r="H81" s="4">
        <f t="shared" si="18"/>
        <v>-46.972569858280323</v>
      </c>
      <c r="I81" s="4">
        <f t="shared" si="2"/>
        <v>62.367433396209364</v>
      </c>
      <c r="J81" s="4">
        <f t="shared" si="3"/>
        <v>-78.723036412290185</v>
      </c>
      <c r="K81" s="4">
        <f t="shared" si="19"/>
        <v>156.10040402435857</v>
      </c>
      <c r="L81" s="4">
        <f t="shared" si="20"/>
        <v>-34.48663977519459</v>
      </c>
      <c r="M81" s="4">
        <f t="shared" si="4"/>
        <v>1</v>
      </c>
      <c r="N81" s="4">
        <f t="array" aca="1" ref="N81" ca="1">INDIRECT(ADDRESS(ROW(N81),COLUMN(E81)+M81))</f>
        <v>1.8004040243585653</v>
      </c>
      <c r="O81" s="6">
        <f t="shared" si="5"/>
        <v>14.905765399189976</v>
      </c>
      <c r="P81" s="6">
        <f t="shared" si="6"/>
        <v>-91.256031877481632</v>
      </c>
      <c r="Q81" s="4">
        <f t="shared" si="21"/>
        <v>21.605765399189977</v>
      </c>
      <c r="R81" s="4">
        <f t="shared" si="22"/>
        <v>54.244555548716619</v>
      </c>
      <c r="S81" s="4">
        <f t="shared" si="23"/>
        <v>-49.756031877481632</v>
      </c>
      <c r="T81" s="4">
        <f t="shared" si="24"/>
        <v>72.965818680873468</v>
      </c>
      <c r="U81" s="4">
        <f t="shared" si="7"/>
        <v>-96.894868633310068</v>
      </c>
      <c r="V81" s="4">
        <f t="shared" si="25"/>
        <v>175.90576539918999</v>
      </c>
      <c r="W81" s="4">
        <f t="shared" si="26"/>
        <v>-31.005371307446872</v>
      </c>
      <c r="X81" s="4">
        <f t="shared" si="27"/>
        <v>1</v>
      </c>
      <c r="Y81" s="4">
        <f t="array" aca="1" ref="Y81" ca="1">INDIRECT(ADDRESS(ROW(Y81),COLUMN(P81)+X81))</f>
        <v>21.605765399189977</v>
      </c>
      <c r="Z81" s="4">
        <f t="shared" si="8"/>
        <v>-8.3202008233962825</v>
      </c>
      <c r="AA81" s="4">
        <f t="shared" si="9"/>
        <v>46.264868226336795</v>
      </c>
      <c r="AB81" s="4">
        <f t="shared" si="28"/>
        <v>-46.264868226336795</v>
      </c>
      <c r="AC81" s="4">
        <f t="shared" ca="1" si="29"/>
        <v>1.8004040243585653</v>
      </c>
      <c r="AD81" s="4">
        <f t="shared" si="10"/>
        <v>66.69700095569921</v>
      </c>
      <c r="AE81" s="4">
        <f t="shared" si="11"/>
        <v>648.73758831091573</v>
      </c>
      <c r="AF81" s="4">
        <f t="shared" si="12"/>
        <v>99.480229744407652</v>
      </c>
      <c r="AG81" s="4">
        <f t="shared" si="13"/>
        <v>654.22848169789745</v>
      </c>
      <c r="AH81" s="4">
        <f t="shared" si="14"/>
        <v>119.28559111923906</v>
      </c>
      <c r="AI81" s="4">
        <f t="shared" si="15"/>
        <v>651.44501967869621</v>
      </c>
      <c r="AJ81" s="4">
        <f t="shared" si="30"/>
        <v>4.2715183021025496</v>
      </c>
    </row>
    <row r="82" spans="1:36" x14ac:dyDescent="0.55000000000000004">
      <c r="A82" s="35">
        <v>8.5</v>
      </c>
      <c r="B82" s="23">
        <v>5.1155488093954453</v>
      </c>
      <c r="C82" s="23">
        <v>5.9163251782586483</v>
      </c>
      <c r="D82" s="6">
        <f t="shared" si="0"/>
        <v>-5.5886881932584345</v>
      </c>
      <c r="E82" s="6">
        <f t="shared" si="1"/>
        <v>-88.033444966170208</v>
      </c>
      <c r="F82" s="4">
        <f t="shared" si="16"/>
        <v>1.1113118067415648</v>
      </c>
      <c r="G82" s="4">
        <f t="shared" si="17"/>
        <v>46.546713249717158</v>
      </c>
      <c r="H82" s="4">
        <f t="shared" si="18"/>
        <v>-46.533444966170208</v>
      </c>
      <c r="I82" s="4">
        <f t="shared" si="2"/>
        <v>62.260882640229923</v>
      </c>
      <c r="J82" s="4">
        <f t="shared" si="3"/>
        <v>-77.906410902230931</v>
      </c>
      <c r="K82" s="4">
        <f t="shared" si="19"/>
        <v>155.41131180674157</v>
      </c>
      <c r="L82" s="4">
        <f t="shared" si="20"/>
        <v>-34.49928156764274</v>
      </c>
      <c r="M82" s="4">
        <f t="shared" si="4"/>
        <v>1</v>
      </c>
      <c r="N82" s="4">
        <f t="array" aca="1" ref="N82" ca="1">INDIRECT(ADDRESS(ROW(N82),COLUMN(E82)+M82))</f>
        <v>1.1113118067415648</v>
      </c>
      <c r="O82" s="6">
        <f t="shared" si="5"/>
        <v>14.191629073979904</v>
      </c>
      <c r="P82" s="6">
        <f t="shared" si="6"/>
        <v>-90.989633188762426</v>
      </c>
      <c r="Q82" s="4">
        <f t="shared" si="21"/>
        <v>20.891629073979903</v>
      </c>
      <c r="R82" s="4">
        <f t="shared" si="22"/>
        <v>53.718562513557806</v>
      </c>
      <c r="S82" s="4">
        <f t="shared" si="23"/>
        <v>-49.489633188762426</v>
      </c>
      <c r="T82" s="4">
        <f t="shared" si="24"/>
        <v>72.710853934548879</v>
      </c>
      <c r="U82" s="4">
        <f t="shared" si="7"/>
        <v>-96.145608542844116</v>
      </c>
      <c r="V82" s="4">
        <f t="shared" si="25"/>
        <v>175.1916290739799</v>
      </c>
      <c r="W82" s="4">
        <f t="shared" si="26"/>
        <v>-31.060073238544838</v>
      </c>
      <c r="X82" s="4">
        <f t="shared" si="27"/>
        <v>1</v>
      </c>
      <c r="Y82" s="4">
        <f t="array" aca="1" ref="Y82" ca="1">INDIRECT(ADDRESS(ROW(Y82),COLUMN(P82)+X82))</f>
        <v>20.891629073979903</v>
      </c>
      <c r="Z82" s="4">
        <f t="shared" si="8"/>
        <v>-7.9771861042905625</v>
      </c>
      <c r="AA82" s="4">
        <f t="shared" si="9"/>
        <v>45.858052904685216</v>
      </c>
      <c r="AB82" s="4">
        <f t="shared" si="28"/>
        <v>-45.858052904685216</v>
      </c>
      <c r="AC82" s="4">
        <f t="shared" ca="1" si="29"/>
        <v>1.1113118067415648</v>
      </c>
      <c r="AD82" s="4">
        <f t="shared" si="10"/>
        <v>72.43847317408067</v>
      </c>
      <c r="AE82" s="4">
        <f t="shared" si="11"/>
        <v>648.52385225445687</v>
      </c>
      <c r="AF82" s="4">
        <f t="shared" si="12"/>
        <v>105.26837015394953</v>
      </c>
      <c r="AG82" s="4">
        <f t="shared" si="13"/>
        <v>653.72845255526749</v>
      </c>
      <c r="AH82" s="4">
        <f t="shared" si="14"/>
        <v>125.04868742118788</v>
      </c>
      <c r="AI82" s="4">
        <f t="shared" si="15"/>
        <v>650.77226433267526</v>
      </c>
      <c r="AJ82" s="4">
        <f t="shared" si="30"/>
        <v>4.771547444732505</v>
      </c>
    </row>
    <row r="83" spans="1:36" x14ac:dyDescent="0.55000000000000004">
      <c r="A83" s="35">
        <v>9</v>
      </c>
      <c r="B83" s="23">
        <v>5.2262751334432433</v>
      </c>
      <c r="C83" s="23">
        <v>6.2584424614864256</v>
      </c>
      <c r="D83" s="6">
        <f t="shared" si="0"/>
        <v>-6.2974102888946195</v>
      </c>
      <c r="E83" s="6">
        <f t="shared" si="1"/>
        <v>-87.594339459386859</v>
      </c>
      <c r="F83" s="4">
        <f t="shared" si="16"/>
        <v>0.40258971110537978</v>
      </c>
      <c r="G83" s="4">
        <f t="shared" si="17"/>
        <v>46.09609754277119</v>
      </c>
      <c r="H83" s="4">
        <f t="shared" si="18"/>
        <v>-46.094339459386859</v>
      </c>
      <c r="I83" s="4">
        <f t="shared" si="2"/>
        <v>62.141699191858237</v>
      </c>
      <c r="J83" s="4">
        <f t="shared" si="3"/>
        <v>-77.073628019544941</v>
      </c>
      <c r="K83" s="4">
        <f t="shared" si="19"/>
        <v>154.70258971110539</v>
      </c>
      <c r="L83" s="4">
        <f t="shared" si="20"/>
        <v>-34.517107736558003</v>
      </c>
      <c r="M83" s="4">
        <f t="shared" si="4"/>
        <v>1</v>
      </c>
      <c r="N83" s="4">
        <f t="array" aca="1" ref="N83" ca="1">INDIRECT(ADDRESS(ROW(N83),COLUMN(E83)+M83))</f>
        <v>0.40258971110537978</v>
      </c>
      <c r="O83" s="6">
        <f t="shared" si="5"/>
        <v>13.456356523008134</v>
      </c>
      <c r="P83" s="6">
        <f t="shared" si="6"/>
        <v>-90.723028760191468</v>
      </c>
      <c r="Q83" s="4">
        <f t="shared" si="21"/>
        <v>20.156356523008135</v>
      </c>
      <c r="R83" s="4">
        <f t="shared" si="22"/>
        <v>53.19008618727036</v>
      </c>
      <c r="S83" s="4">
        <f t="shared" si="23"/>
        <v>-49.223028760191468</v>
      </c>
      <c r="T83" s="4">
        <f t="shared" si="24"/>
        <v>72.442460690059306</v>
      </c>
      <c r="U83" s="4">
        <f t="shared" si="7"/>
        <v>-95.378281785568731</v>
      </c>
      <c r="V83" s="4">
        <f t="shared" si="25"/>
        <v>174.45635652300814</v>
      </c>
      <c r="W83" s="4">
        <f t="shared" si="26"/>
        <v>-31.119574168913697</v>
      </c>
      <c r="X83" s="4">
        <f t="shared" si="27"/>
        <v>1</v>
      </c>
      <c r="Y83" s="4">
        <f t="array" aca="1" ref="Y83" ca="1">INDIRECT(ADDRESS(ROW(Y83),COLUMN(P83)+X83))</f>
        <v>20.156356523008135</v>
      </c>
      <c r="Z83" s="4">
        <f t="shared" si="8"/>
        <v>-7.6083764984143363</v>
      </c>
      <c r="AA83" s="4">
        <f t="shared" si="9"/>
        <v>45.463862745383317</v>
      </c>
      <c r="AB83" s="4">
        <f t="shared" si="28"/>
        <v>-45.463862745383317</v>
      </c>
      <c r="AC83" s="4">
        <f t="shared" ca="1" si="29"/>
        <v>0.40258971110537978</v>
      </c>
      <c r="AD83" s="4">
        <f t="shared" si="10"/>
        <v>78.154373444010361</v>
      </c>
      <c r="AE83" s="4">
        <f t="shared" si="11"/>
        <v>648.25400512279032</v>
      </c>
      <c r="AF83" s="4">
        <f t="shared" si="12"/>
        <v>111.02843849127854</v>
      </c>
      <c r="AG83" s="4">
        <f t="shared" si="13"/>
        <v>653.17191598696638</v>
      </c>
      <c r="AH83" s="4">
        <f t="shared" si="14"/>
        <v>130.78220530318129</v>
      </c>
      <c r="AI83" s="4">
        <f t="shared" si="15"/>
        <v>650.0432266861618</v>
      </c>
      <c r="AJ83" s="4">
        <f t="shared" si="30"/>
        <v>5.3280840130336173</v>
      </c>
    </row>
    <row r="84" spans="1:36" x14ac:dyDescent="0.55000000000000004">
      <c r="A84" s="35">
        <v>9.5</v>
      </c>
      <c r="B84" s="23">
        <v>5.3170995048137044</v>
      </c>
      <c r="C84" s="23">
        <v>6.5925336637735095</v>
      </c>
      <c r="D84" s="6">
        <f t="shared" si="0"/>
        <v>-7.0251567639474697</v>
      </c>
      <c r="E84" s="6">
        <f t="shared" si="1"/>
        <v>-87.156112780835102</v>
      </c>
      <c r="F84" s="4">
        <f t="shared" si="16"/>
        <v>-0.3251567639474704</v>
      </c>
      <c r="G84" s="4">
        <f t="shared" si="17"/>
        <v>45.657270627770508</v>
      </c>
      <c r="H84" s="4">
        <f t="shared" si="18"/>
        <v>-45.656112780835102</v>
      </c>
      <c r="I84" s="4">
        <f t="shared" si="2"/>
        <v>62.009613886632252</v>
      </c>
      <c r="J84" s="4">
        <f t="shared" si="3"/>
        <v>-76.225684470551258</v>
      </c>
      <c r="K84" s="4">
        <f t="shared" si="19"/>
        <v>153.97484323605252</v>
      </c>
      <c r="L84" s="4">
        <f t="shared" si="20"/>
        <v>-34.540393255644716</v>
      </c>
      <c r="M84" s="4">
        <f t="shared" si="4"/>
        <v>3</v>
      </c>
      <c r="N84" s="4">
        <f t="array" aca="1" ref="N84" ca="1">INDIRECT(ADDRESS(ROW(N84),COLUMN(E84)+M84))</f>
        <v>-45.656112780835102</v>
      </c>
      <c r="O84" s="6">
        <f t="shared" si="5"/>
        <v>12.700555266797158</v>
      </c>
      <c r="P84" s="6">
        <f t="shared" si="6"/>
        <v>-90.457064898048642</v>
      </c>
      <c r="Q84" s="4">
        <f t="shared" si="21"/>
        <v>19.400555266797156</v>
      </c>
      <c r="R84" s="4">
        <f t="shared" si="22"/>
        <v>52.660950884804556</v>
      </c>
      <c r="S84" s="4">
        <f t="shared" si="23"/>
        <v>-48.957064898048642</v>
      </c>
      <c r="T84" s="4">
        <f t="shared" si="24"/>
        <v>72.160381145846344</v>
      </c>
      <c r="U84" s="4">
        <f t="shared" si="7"/>
        <v>-94.59388225833456</v>
      </c>
      <c r="V84" s="4">
        <f t="shared" si="25"/>
        <v>173.70055526679715</v>
      </c>
      <c r="W84" s="4">
        <f t="shared" si="26"/>
        <v>-31.184135094521977</v>
      </c>
      <c r="X84" s="4">
        <f t="shared" si="27"/>
        <v>1</v>
      </c>
      <c r="Y84" s="4">
        <f t="array" aca="1" ref="Y84" ca="1">INDIRECT(ADDRESS(ROW(Y84),COLUMN(P84)+X84))</f>
        <v>19.400555266797156</v>
      </c>
      <c r="Z84" s="4">
        <f t="shared" si="8"/>
        <v>-7.2147346728580892</v>
      </c>
      <c r="AA84" s="4">
        <f t="shared" si="9"/>
        <v>45.083633003316564</v>
      </c>
      <c r="AB84" s="4">
        <f t="shared" si="28"/>
        <v>-45.083633003316564</v>
      </c>
      <c r="AC84" s="4">
        <f t="shared" ca="1" si="29"/>
        <v>-45.656112780835102</v>
      </c>
      <c r="AD84" s="4">
        <f t="shared" si="10"/>
        <v>83.844818004223754</v>
      </c>
      <c r="AE84" s="4">
        <f t="shared" si="11"/>
        <v>647.92724146249964</v>
      </c>
      <c r="AF84" s="4">
        <f t="shared" si="12"/>
        <v>116.76054763156077</v>
      </c>
      <c r="AG84" s="4">
        <f t="shared" si="13"/>
        <v>652.55808837208849</v>
      </c>
      <c r="AH84" s="4">
        <f t="shared" si="14"/>
        <v>136.4862596623054</v>
      </c>
      <c r="AI84" s="4">
        <f t="shared" si="15"/>
        <v>649.25713625487492</v>
      </c>
      <c r="AJ84" s="4">
        <f t="shared" si="30"/>
        <v>5.9419116279115087</v>
      </c>
    </row>
    <row r="85" spans="1:36" x14ac:dyDescent="0.55000000000000004">
      <c r="A85" s="35">
        <v>10</v>
      </c>
      <c r="B85" s="23">
        <v>5.3886129390335311</v>
      </c>
      <c r="C85" s="23">
        <v>6.9178413801546084</v>
      </c>
      <c r="D85" s="6">
        <f t="shared" si="0"/>
        <v>-7.7712742655510993</v>
      </c>
      <c r="E85" s="6">
        <f t="shared" si="1"/>
        <v>-86.719530265799918</v>
      </c>
      <c r="F85" s="4">
        <f t="shared" si="16"/>
        <v>-1.0712742655511001</v>
      </c>
      <c r="G85" s="4">
        <f t="shared" si="17"/>
        <v>45.232218008977043</v>
      </c>
      <c r="H85" s="4">
        <f t="shared" si="18"/>
        <v>-45.219530265799918</v>
      </c>
      <c r="I85" s="4">
        <f t="shared" si="2"/>
        <v>61.864460410836784</v>
      </c>
      <c r="J85" s="4">
        <f t="shared" si="3"/>
        <v>-75.363566969665627</v>
      </c>
      <c r="K85" s="4">
        <f t="shared" si="19"/>
        <v>153.22872573444891</v>
      </c>
      <c r="L85" s="4">
        <f t="shared" si="20"/>
        <v>-34.569375951129786</v>
      </c>
      <c r="M85" s="4">
        <f t="shared" si="4"/>
        <v>3</v>
      </c>
      <c r="N85" s="4">
        <f t="array" aca="1" ref="N85" ca="1">INDIRECT(ADDRESS(ROW(N85),COLUMN(E85)+M85))</f>
        <v>-45.219530265799918</v>
      </c>
      <c r="O85" s="6">
        <f t="shared" si="5"/>
        <v>11.924880794693063</v>
      </c>
      <c r="P85" s="6">
        <f t="shared" si="6"/>
        <v>-90.192493819138519</v>
      </c>
      <c r="Q85" s="4">
        <f t="shared" si="21"/>
        <v>18.624880794693063</v>
      </c>
      <c r="R85" s="4">
        <f t="shared" si="22"/>
        <v>52.132956361052166</v>
      </c>
      <c r="S85" s="4">
        <f t="shared" si="23"/>
        <v>-48.692493819138519</v>
      </c>
      <c r="T85" s="4">
        <f t="shared" si="24"/>
        <v>71.86446041083677</v>
      </c>
      <c r="U85" s="4">
        <f t="shared" si="7"/>
        <v>-93.793401351652022</v>
      </c>
      <c r="V85" s="4">
        <f t="shared" si="25"/>
        <v>172.92488079469305</v>
      </c>
      <c r="W85" s="4">
        <f t="shared" si="26"/>
        <v>-31.253982593352326</v>
      </c>
      <c r="X85" s="4">
        <f t="shared" si="27"/>
        <v>1</v>
      </c>
      <c r="Y85" s="4">
        <f t="array" aca="1" ref="Y85" ca="1">INDIRECT(ADDRESS(ROW(Y85),COLUMN(P85)+X85))</f>
        <v>18.624880794693063</v>
      </c>
      <c r="Z85" s="4">
        <f t="shared" si="8"/>
        <v>-6.7972898232935757</v>
      </c>
      <c r="AA85" s="4">
        <f t="shared" si="9"/>
        <v>44.718568817324382</v>
      </c>
      <c r="AB85" s="4">
        <f t="shared" si="28"/>
        <v>-44.718568817324382</v>
      </c>
      <c r="AC85" s="4">
        <f t="shared" ca="1" si="29"/>
        <v>-45.219530265799918</v>
      </c>
      <c r="AD85" s="4">
        <f t="shared" si="10"/>
        <v>89.50997143749035</v>
      </c>
      <c r="AE85" s="4">
        <f t="shared" si="11"/>
        <v>647.54285419527571</v>
      </c>
      <c r="AF85" s="4">
        <f t="shared" si="12"/>
        <v>122.46485898464665</v>
      </c>
      <c r="AG85" s="4">
        <f t="shared" si="13"/>
        <v>651.88628449335602</v>
      </c>
      <c r="AH85" s="4">
        <f t="shared" si="14"/>
        <v>142.16101404489081</v>
      </c>
      <c r="AI85" s="4">
        <f t="shared" si="15"/>
        <v>648.41332094001746</v>
      </c>
      <c r="AJ85" s="4">
        <f t="shared" si="30"/>
        <v>6.6137155066439846</v>
      </c>
    </row>
    <row r="86" spans="1:36" x14ac:dyDescent="0.55000000000000004">
      <c r="A86" s="35">
        <v>10.5</v>
      </c>
      <c r="B86" s="23">
        <v>5.4414444393386932</v>
      </c>
      <c r="C86" s="23">
        <v>7.2337015242749763</v>
      </c>
      <c r="D86" s="6">
        <f t="shared" si="0"/>
        <v>-8.5350715247081936</v>
      </c>
      <c r="E86" s="6">
        <f t="shared" si="1"/>
        <v>-86.285264474642815</v>
      </c>
      <c r="F86" s="4">
        <f t="shared" si="16"/>
        <v>-1.8350715247081943</v>
      </c>
      <c r="G86" s="4">
        <f t="shared" si="17"/>
        <v>44.822844639363289</v>
      </c>
      <c r="H86" s="4">
        <f t="shared" si="18"/>
        <v>-44.785264474642815</v>
      </c>
      <c r="I86" s="4">
        <f t="shared" si="2"/>
        <v>61.706167892490626</v>
      </c>
      <c r="J86" s="4">
        <f t="shared" si="3"/>
        <v>-74.488244991129235</v>
      </c>
      <c r="K86" s="4">
        <f t="shared" si="19"/>
        <v>152.4649284752918</v>
      </c>
      <c r="L86" s="4">
        <f t="shared" si="20"/>
        <v>-34.604258191565926</v>
      </c>
      <c r="M86" s="4">
        <f t="shared" si="4"/>
        <v>3</v>
      </c>
      <c r="N86" s="4">
        <f t="array" aca="1" ref="N86" ca="1">INDIRECT(ADDRESS(ROW(N86),COLUMN(E86)+M86))</f>
        <v>-44.785264474642815</v>
      </c>
      <c r="O86" s="6">
        <f t="shared" si="5"/>
        <v>11.130026626570899</v>
      </c>
      <c r="P86" s="6">
        <f t="shared" si="6"/>
        <v>-89.929974984485767</v>
      </c>
      <c r="Q86" s="4">
        <f t="shared" si="21"/>
        <v>17.830026626570898</v>
      </c>
      <c r="R86" s="4">
        <f t="shared" si="22"/>
        <v>51.60787078055192</v>
      </c>
      <c r="S86" s="4">
        <f t="shared" si="23"/>
        <v>-48.429974984485767</v>
      </c>
      <c r="T86" s="4">
        <f t="shared" si="24"/>
        <v>71.554639094559974</v>
      </c>
      <c r="U86" s="4">
        <f t="shared" si="7"/>
        <v>-92.977819967956037</v>
      </c>
      <c r="V86" s="4">
        <f t="shared" si="25"/>
        <v>172.1300266265709</v>
      </c>
      <c r="W86" s="4">
        <f t="shared" si="26"/>
        <v>-31.329310329405772</v>
      </c>
      <c r="X86" s="4">
        <f t="shared" si="27"/>
        <v>1</v>
      </c>
      <c r="Y86" s="4">
        <f t="array" aca="1" ref="Y86" ca="1">INDIRECT(ADDRESS(ROW(Y86),COLUMN(P86)+X86))</f>
        <v>17.830026626570898</v>
      </c>
      <c r="Z86" s="4">
        <f t="shared" si="8"/>
        <v>-6.3571231234411369</v>
      </c>
      <c r="AA86" s="4">
        <f t="shared" si="9"/>
        <v>44.369746304863057</v>
      </c>
      <c r="AB86" s="4">
        <f t="shared" si="28"/>
        <v>-44.369746304863057</v>
      </c>
      <c r="AC86" s="4">
        <f t="shared" ca="1" si="29"/>
        <v>-44.785264474642815</v>
      </c>
      <c r="AD86" s="4">
        <f t="shared" si="10"/>
        <v>95.150036769703576</v>
      </c>
      <c r="AE86" s="4">
        <f t="shared" si="11"/>
        <v>647.10023328078466</v>
      </c>
      <c r="AF86" s="4">
        <f t="shared" si="12"/>
        <v>128.14157259440242</v>
      </c>
      <c r="AG86" s="4">
        <f t="shared" si="13"/>
        <v>651.15591619832321</v>
      </c>
      <c r="AH86" s="4">
        <f t="shared" si="14"/>
        <v>147.80667074568152</v>
      </c>
      <c r="AI86" s="4">
        <f t="shared" si="15"/>
        <v>647.51120568848023</v>
      </c>
      <c r="AJ86" s="4">
        <f t="shared" si="30"/>
        <v>7.3440838016767884</v>
      </c>
    </row>
    <row r="87" spans="1:36" x14ac:dyDescent="0.55000000000000004">
      <c r="A87" s="35">
        <v>11</v>
      </c>
      <c r="B87" s="23">
        <v>5.4762516821268772</v>
      </c>
      <c r="C87" s="23">
        <v>7.5395408974334952</v>
      </c>
      <c r="D87" s="6">
        <f t="shared" si="0"/>
        <v>-9.3158286755793149</v>
      </c>
      <c r="E87" s="6">
        <f t="shared" si="1"/>
        <v>-85.85389762311334</v>
      </c>
      <c r="F87" s="4">
        <f t="shared" si="16"/>
        <v>-2.6158286755793156</v>
      </c>
      <c r="G87" s="4">
        <f t="shared" si="17"/>
        <v>44.430966611380427</v>
      </c>
      <c r="H87" s="4">
        <f t="shared" si="18"/>
        <v>-44.35389762311334</v>
      </c>
      <c r="I87" s="4">
        <f t="shared" si="2"/>
        <v>61.534753049296377</v>
      </c>
      <c r="J87" s="4">
        <f t="shared" si="3"/>
        <v>-73.600664549180834</v>
      </c>
      <c r="K87" s="4">
        <f t="shared" si="19"/>
        <v>151.68417132442067</v>
      </c>
      <c r="L87" s="4">
        <f t="shared" si="20"/>
        <v>-34.6452088297331</v>
      </c>
      <c r="M87" s="4">
        <f t="shared" si="4"/>
        <v>3</v>
      </c>
      <c r="N87" s="4">
        <f t="array" aca="1" ref="N87" ca="1">INDIRECT(ADDRESS(ROW(N87),COLUMN(E87)+M87))</f>
        <v>-44.35389762311334</v>
      </c>
      <c r="O87" s="6">
        <f t="shared" si="5"/>
        <v>10.316714993373964</v>
      </c>
      <c r="P87" s="6">
        <f t="shared" si="6"/>
        <v>-89.670077530644235</v>
      </c>
      <c r="Q87" s="4">
        <f t="shared" si="21"/>
        <v>17.016714993373963</v>
      </c>
      <c r="R87" s="4">
        <f t="shared" si="22"/>
        <v>51.087424660810555</v>
      </c>
      <c r="S87" s="4">
        <f t="shared" si="23"/>
        <v>-48.170077530644235</v>
      </c>
      <c r="T87" s="4">
        <f t="shared" si="24"/>
        <v>71.230945454223146</v>
      </c>
      <c r="U87" s="4">
        <f t="shared" si="7"/>
        <v>-92.148101567464494</v>
      </c>
      <c r="V87" s="4">
        <f t="shared" si="25"/>
        <v>171.31671499337398</v>
      </c>
      <c r="W87" s="4">
        <f t="shared" si="26"/>
        <v>-31.410280799100402</v>
      </c>
      <c r="X87" s="4">
        <f t="shared" si="27"/>
        <v>1</v>
      </c>
      <c r="Y87" s="4">
        <f t="array" aca="1" ref="Y87" ca="1">INDIRECT(ADDRESS(ROW(Y87),COLUMN(P87)+X87))</f>
        <v>17.016714993373963</v>
      </c>
      <c r="Z87" s="4">
        <f t="shared" si="8"/>
        <v>-5.8953541113098185</v>
      </c>
      <c r="AA87" s="4">
        <f t="shared" si="9"/>
        <v>44.038115240367233</v>
      </c>
      <c r="AB87" s="4">
        <f t="shared" si="28"/>
        <v>-44.038115240367233</v>
      </c>
      <c r="AC87" s="4">
        <f t="shared" ca="1" si="29"/>
        <v>-44.35389762311334</v>
      </c>
      <c r="AD87" s="4">
        <f t="shared" si="10"/>
        <v>100.76524618777289</v>
      </c>
      <c r="AE87" s="4">
        <f t="shared" si="11"/>
        <v>646.5988632815945</v>
      </c>
      <c r="AF87" s="4">
        <f t="shared" si="12"/>
        <v>133.79091785682928</v>
      </c>
      <c r="AG87" s="4">
        <f t="shared" si="13"/>
        <v>650.36648996263455</v>
      </c>
      <c r="AH87" s="4">
        <f t="shared" si="14"/>
        <v>153.42346152578256</v>
      </c>
      <c r="AI87" s="4">
        <f t="shared" si="15"/>
        <v>646.55031005510364</v>
      </c>
      <c r="AJ87" s="4">
        <f t="shared" si="30"/>
        <v>8.1335100373654541</v>
      </c>
    </row>
    <row r="88" spans="1:36" x14ac:dyDescent="0.55000000000000004">
      <c r="A88" s="35">
        <v>11.5</v>
      </c>
      <c r="B88" s="23">
        <v>5.493712418405523</v>
      </c>
      <c r="C88" s="23">
        <v>7.8348738454215594</v>
      </c>
      <c r="D88" s="6">
        <f t="shared" si="0"/>
        <v>-10.112805858770873</v>
      </c>
      <c r="E88" s="6">
        <f t="shared" si="1"/>
        <v>-85.42592492482359</v>
      </c>
      <c r="F88" s="4">
        <f t="shared" si="16"/>
        <v>-3.4128058587708736</v>
      </c>
      <c r="G88" s="4">
        <f t="shared" si="17"/>
        <v>44.058303693298264</v>
      </c>
      <c r="H88" s="4">
        <f t="shared" si="18"/>
        <v>-43.92592492482359</v>
      </c>
      <c r="I88" s="4">
        <f t="shared" si="2"/>
        <v>61.350312098069466</v>
      </c>
      <c r="J88" s="4">
        <f t="shared" si="3"/>
        <v>-72.701742987397807</v>
      </c>
      <c r="K88" s="4">
        <f t="shared" si="19"/>
        <v>150.88719414122912</v>
      </c>
      <c r="L88" s="4">
        <f t="shared" si="20"/>
        <v>-34.692365331640545</v>
      </c>
      <c r="M88" s="4">
        <f t="shared" si="4"/>
        <v>3</v>
      </c>
      <c r="N88" s="4">
        <f t="array" aca="1" ref="N88" ca="1">INDIRECT(ADDRESS(ROW(N88),COLUMN(E88)+M88))</f>
        <v>-43.92592492482359</v>
      </c>
      <c r="O88" s="6">
        <f t="shared" si="5"/>
        <v>9.4856882336457176</v>
      </c>
      <c r="P88" s="6">
        <f t="shared" si="6"/>
        <v>-89.413283613167536</v>
      </c>
      <c r="Q88" s="4">
        <f t="shared" si="21"/>
        <v>16.185688233645717</v>
      </c>
      <c r="R88" s="4">
        <f t="shared" si="22"/>
        <v>50.573305707582591</v>
      </c>
      <c r="S88" s="4">
        <f t="shared" si="23"/>
        <v>-47.913283613167536</v>
      </c>
      <c r="T88" s="4">
        <f t="shared" si="24"/>
        <v>70.893487303261637</v>
      </c>
      <c r="U88" s="4">
        <f t="shared" si="7"/>
        <v>-91.305186235783253</v>
      </c>
      <c r="V88" s="4">
        <f t="shared" si="25"/>
        <v>170.4856882336457</v>
      </c>
      <c r="W88" s="4">
        <f t="shared" si="26"/>
        <v>-31.497027259223113</v>
      </c>
      <c r="X88" s="4">
        <f t="shared" si="27"/>
        <v>1</v>
      </c>
      <c r="Y88" s="4">
        <f t="array" aca="1" ref="Y88" ca="1">INDIRECT(ADDRESS(ROW(Y88),COLUMN(P88)+X88))</f>
        <v>16.185688233645717</v>
      </c>
      <c r="Z88" s="4">
        <f t="shared" si="8"/>
        <v>-5.4131281465426726</v>
      </c>
      <c r="AA88" s="4">
        <f t="shared" si="9"/>
        <v>43.724503061784553</v>
      </c>
      <c r="AB88" s="4">
        <f t="shared" si="28"/>
        <v>-43.724503061784553</v>
      </c>
      <c r="AC88" s="4">
        <f t="shared" ca="1" si="29"/>
        <v>-43.92592492482359</v>
      </c>
      <c r="AD88" s="4">
        <f t="shared" si="10"/>
        <v>106.35585247347476</v>
      </c>
      <c r="AE88" s="4">
        <f t="shared" si="11"/>
        <v>646.03832001561545</v>
      </c>
      <c r="AF88" s="4">
        <f t="shared" si="12"/>
        <v>139.41314495412703</v>
      </c>
      <c r="AG88" s="4">
        <f t="shared" si="13"/>
        <v>649.51760354079852</v>
      </c>
      <c r="AH88" s="4">
        <f t="shared" si="14"/>
        <v>159.01163904654362</v>
      </c>
      <c r="AI88" s="4">
        <f t="shared" si="15"/>
        <v>645.53024485245464</v>
      </c>
      <c r="AJ88" s="4">
        <f t="shared" si="30"/>
        <v>8.9823964592014818</v>
      </c>
    </row>
    <row r="89" spans="1:36" x14ac:dyDescent="0.55000000000000004">
      <c r="A89" s="35">
        <v>12</v>
      </c>
      <c r="B89" s="23">
        <v>5.4945166550705835</v>
      </c>
      <c r="C89" s="23">
        <v>8.11929818421841</v>
      </c>
      <c r="D89" s="6">
        <f t="shared" si="0"/>
        <v>-10.925251044786117</v>
      </c>
      <c r="E89" s="6">
        <f t="shared" si="1"/>
        <v>-85.00175866482482</v>
      </c>
      <c r="F89" s="4">
        <f t="shared" si="16"/>
        <v>-4.225251044786118</v>
      </c>
      <c r="G89" s="4">
        <f t="shared" si="17"/>
        <v>43.706472670808466</v>
      </c>
      <c r="H89" s="4">
        <f t="shared" si="18"/>
        <v>-43.50175866482482</v>
      </c>
      <c r="I89" s="4">
        <f t="shared" si="2"/>
        <v>61.15301260538002</v>
      </c>
      <c r="J89" s="4">
        <f t="shared" si="3"/>
        <v>-71.792364735932964</v>
      </c>
      <c r="K89" s="4">
        <f t="shared" si="19"/>
        <v>150.07474895521389</v>
      </c>
      <c r="L89" s="4">
        <f t="shared" si="20"/>
        <v>-34.745836032905792</v>
      </c>
      <c r="M89" s="4">
        <f t="shared" si="4"/>
        <v>3</v>
      </c>
      <c r="N89" s="4">
        <f t="array" aca="1" ref="N89" ca="1">INDIRECT(ADDRESS(ROW(N89),COLUMN(E89)+M89))</f>
        <v>-43.50175866482482</v>
      </c>
      <c r="O89" s="6">
        <f t="shared" si="5"/>
        <v>8.6377009698899982</v>
      </c>
      <c r="P89" s="6">
        <f t="shared" si="6"/>
        <v>-89.159992481180012</v>
      </c>
      <c r="Q89" s="4">
        <f t="shared" si="21"/>
        <v>15.337700969889998</v>
      </c>
      <c r="R89" s="4">
        <f t="shared" si="22"/>
        <v>50.067154446282444</v>
      </c>
      <c r="S89" s="4">
        <f t="shared" si="23"/>
        <v>-47.659992481180012</v>
      </c>
      <c r="T89" s="4">
        <f t="shared" si="24"/>
        <v>70.542443861097837</v>
      </c>
      <c r="U89" s="4">
        <f t="shared" si="7"/>
        <v>-90.449985743032585</v>
      </c>
      <c r="V89" s="4">
        <f t="shared" si="25"/>
        <v>169.63770096989001</v>
      </c>
      <c r="W89" s="4">
        <f t="shared" si="26"/>
        <v>-31.58965578036263</v>
      </c>
      <c r="X89" s="4">
        <f t="shared" si="27"/>
        <v>1</v>
      </c>
      <c r="Y89" s="4">
        <f t="array" aca="1" ref="Y89" ca="1">INDIRECT(ADDRESS(ROW(Y89),COLUMN(P89)+X89))</f>
        <v>15.337700969889998</v>
      </c>
      <c r="Z89" s="4">
        <f t="shared" si="8"/>
        <v>-4.9116050255942953</v>
      </c>
      <c r="AA89" s="4">
        <f t="shared" si="9"/>
        <v>43.429619954550425</v>
      </c>
      <c r="AB89" s="4">
        <f t="shared" si="28"/>
        <v>-43.429619954550425</v>
      </c>
      <c r="AC89" s="4">
        <f t="shared" ca="1" si="29"/>
        <v>-43.50175866482482</v>
      </c>
      <c r="AD89" s="4">
        <f t="shared" si="10"/>
        <v>111.92212121709416</v>
      </c>
      <c r="AE89" s="4">
        <f t="shared" si="11"/>
        <v>645.41826647711434</v>
      </c>
      <c r="AF89" s="4">
        <f t="shared" si="12"/>
        <v>145.00851706853337</v>
      </c>
      <c r="AG89" s="4">
        <f t="shared" si="13"/>
        <v>648.60894188552948</v>
      </c>
      <c r="AH89" s="4">
        <f t="shared" si="14"/>
        <v>164.57146908320948</v>
      </c>
      <c r="AI89" s="4">
        <f t="shared" si="15"/>
        <v>644.4507080691742</v>
      </c>
      <c r="AJ89" s="4">
        <f t="shared" si="30"/>
        <v>9.8910581144705247</v>
      </c>
    </row>
    <row r="90" spans="1:36" x14ac:dyDescent="0.55000000000000004">
      <c r="A90" s="35">
        <v>12.5</v>
      </c>
      <c r="B90" s="23">
        <v>5.4793596502216753</v>
      </c>
      <c r="C90" s="23">
        <v>8.3924905660868347</v>
      </c>
      <c r="D90" s="6">
        <f t="shared" si="0"/>
        <v>-11.752407043433266</v>
      </c>
      <c r="E90" s="6">
        <f t="shared" si="1"/>
        <v>-84.581732832742603</v>
      </c>
      <c r="F90" s="4">
        <f t="shared" si="16"/>
        <v>-5.0524070434332664</v>
      </c>
      <c r="G90" s="4">
        <f t="shared" si="17"/>
        <v>43.37698146257236</v>
      </c>
      <c r="H90" s="4">
        <f t="shared" si="18"/>
        <v>-43.081732832742603</v>
      </c>
      <c r="I90" s="4">
        <f t="shared" si="2"/>
        <v>60.943085432804736</v>
      </c>
      <c r="J90" s="4">
        <f t="shared" si="3"/>
        <v>-70.873377978430128</v>
      </c>
      <c r="K90" s="4">
        <f t="shared" si="19"/>
        <v>149.24759295656673</v>
      </c>
      <c r="L90" s="4">
        <f t="shared" si="20"/>
        <v>-34.805702468973109</v>
      </c>
      <c r="M90" s="4">
        <f t="shared" si="4"/>
        <v>3</v>
      </c>
      <c r="N90" s="4">
        <f t="array" aca="1" ref="N90" ca="1">INDIRECT(ADDRESS(ROW(N90),COLUMN(E90)+M90))</f>
        <v>-43.081732832742603</v>
      </c>
      <c r="O90" s="6">
        <f t="shared" si="5"/>
        <v>7.7735130989654024</v>
      </c>
      <c r="P90" s="6">
        <f t="shared" si="6"/>
        <v>-88.910525111504654</v>
      </c>
      <c r="Q90" s="4">
        <f t="shared" si="21"/>
        <v>14.473513098965402</v>
      </c>
      <c r="R90" s="4">
        <f t="shared" si="22"/>
        <v>49.570560545292771</v>
      </c>
      <c r="S90" s="4">
        <f t="shared" si="23"/>
        <v>-47.410525111504654</v>
      </c>
      <c r="T90" s="4">
        <f t="shared" si="24"/>
        <v>70.178057697505423</v>
      </c>
      <c r="U90" s="4">
        <f t="shared" si="7"/>
        <v>-89.583379545010956</v>
      </c>
      <c r="V90" s="4">
        <f t="shared" si="25"/>
        <v>168.7735130989654</v>
      </c>
      <c r="W90" s="4">
        <f t="shared" si="26"/>
        <v>-31.688247375414033</v>
      </c>
      <c r="X90" s="4">
        <f t="shared" si="27"/>
        <v>1</v>
      </c>
      <c r="Y90" s="4">
        <f t="array" aca="1" ref="Y90" ca="1">INDIRECT(ADDRESS(ROW(Y90),COLUMN(P90)+X90))</f>
        <v>14.473513098965402</v>
      </c>
      <c r="Z90" s="4">
        <f t="shared" si="8"/>
        <v>-4.3919487992547745</v>
      </c>
      <c r="AA90" s="4">
        <f t="shared" si="9"/>
        <v>43.154064774353188</v>
      </c>
      <c r="AB90" s="4">
        <f t="shared" si="28"/>
        <v>-43.154064774353188</v>
      </c>
      <c r="AC90" s="4">
        <f t="shared" ca="1" si="29"/>
        <v>-43.081732832742603</v>
      </c>
      <c r="AD90" s="4">
        <f t="shared" si="10"/>
        <v>117.46432384506097</v>
      </c>
      <c r="AE90" s="4">
        <f t="shared" si="11"/>
        <v>644.73844819784597</v>
      </c>
      <c r="AF90" s="4">
        <f t="shared" si="12"/>
        <v>150.57730341014388</v>
      </c>
      <c r="AG90" s="4">
        <f t="shared" si="13"/>
        <v>647.64027250720744</v>
      </c>
      <c r="AH90" s="4">
        <f t="shared" si="14"/>
        <v>170.10322355254257</v>
      </c>
      <c r="AI90" s="4">
        <f t="shared" si="15"/>
        <v>643.31148022844536</v>
      </c>
      <c r="AJ90" s="4">
        <f t="shared" si="30"/>
        <v>10.859727492792558</v>
      </c>
    </row>
    <row r="91" spans="1:36" x14ac:dyDescent="0.55000000000000004">
      <c r="A91" s="35">
        <v>13</v>
      </c>
      <c r="B91" s="23">
        <v>5.4489357312645597</v>
      </c>
      <c r="C91" s="23">
        <v>8.6542014443264179</v>
      </c>
      <c r="D91" s="6">
        <f t="shared" si="0"/>
        <v>-12.593517690439405</v>
      </c>
      <c r="E91" s="6">
        <f t="shared" si="1"/>
        <v>-84.16610815721306</v>
      </c>
      <c r="F91" s="4">
        <f t="shared" si="16"/>
        <v>-5.8935176904394062</v>
      </c>
      <c r="G91" s="4">
        <f t="shared" si="17"/>
        <v>43.07122399062424</v>
      </c>
      <c r="H91" s="4">
        <f t="shared" si="18"/>
        <v>-42.66610815721306</v>
      </c>
      <c r="I91" s="4">
        <f t="shared" si="2"/>
        <v>60.720816903646309</v>
      </c>
      <c r="J91" s="4">
        <f t="shared" si="3"/>
        <v>-69.945592158207489</v>
      </c>
      <c r="K91" s="4">
        <f t="shared" si="19"/>
        <v>148.4064823095606</v>
      </c>
      <c r="L91" s="4">
        <f t="shared" si="20"/>
        <v>-34.872021732327198</v>
      </c>
      <c r="M91" s="4">
        <f t="shared" si="4"/>
        <v>3</v>
      </c>
      <c r="N91" s="4">
        <f t="array" aca="1" ref="N91" ca="1">INDIRECT(ADDRESS(ROW(N91),COLUMN(E91)+M91))</f>
        <v>-42.66610815721306</v>
      </c>
      <c r="O91" s="6">
        <f t="shared" si="5"/>
        <v>6.8938836052652981</v>
      </c>
      <c r="P91" s="6">
        <f t="shared" si="6"/>
        <v>-88.665129244090366</v>
      </c>
      <c r="Q91" s="4">
        <f t="shared" si="21"/>
        <v>13.593883605265297</v>
      </c>
      <c r="R91" s="4">
        <f t="shared" si="22"/>
        <v>49.08505972376166</v>
      </c>
      <c r="S91" s="4">
        <f t="shared" si="23"/>
        <v>-47.165129244090366</v>
      </c>
      <c r="T91" s="4">
        <f t="shared" si="24"/>
        <v>69.80062689843723</v>
      </c>
      <c r="U91" s="4">
        <f t="shared" si="7"/>
        <v>-88.706211662555887</v>
      </c>
      <c r="V91" s="4">
        <f t="shared" si="25"/>
        <v>167.8938836052653</v>
      </c>
      <c r="W91" s="4">
        <f t="shared" si="26"/>
        <v>-31.792860158917367</v>
      </c>
      <c r="X91" s="4">
        <f t="shared" si="27"/>
        <v>1</v>
      </c>
      <c r="Y91" s="4">
        <f t="array" aca="1" ref="Y91" ca="1">INDIRECT(ADDRESS(ROW(Y91),COLUMN(P91)+X91))</f>
        <v>13.593883605265297</v>
      </c>
      <c r="Z91" s="4">
        <f t="shared" si="8"/>
        <v>-3.8553188008680825</v>
      </c>
      <c r="AA91" s="4">
        <f t="shared" si="9"/>
        <v>42.898331587536113</v>
      </c>
      <c r="AB91" s="4">
        <f t="shared" si="28"/>
        <v>-42.898331587536113</v>
      </c>
      <c r="AC91" s="4">
        <f t="shared" ca="1" si="29"/>
        <v>-42.66610815721306</v>
      </c>
      <c r="AD91" s="4">
        <f t="shared" si="10"/>
        <v>122.98273147032873</v>
      </c>
      <c r="AE91" s="4">
        <f t="shared" si="11"/>
        <v>643.9986882065615</v>
      </c>
      <c r="AF91" s="4">
        <f t="shared" si="12"/>
        <v>156.11977306745933</v>
      </c>
      <c r="AG91" s="4">
        <f t="shared" si="13"/>
        <v>646.61144043171339</v>
      </c>
      <c r="AH91" s="4">
        <f t="shared" si="14"/>
        <v>175.60717436316403</v>
      </c>
      <c r="AI91" s="4">
        <f t="shared" si="15"/>
        <v>642.1124193448361</v>
      </c>
      <c r="AJ91" s="4">
        <f t="shared" si="30"/>
        <v>11.88855956828661</v>
      </c>
    </row>
    <row r="92" spans="1:36" x14ac:dyDescent="0.55000000000000004">
      <c r="A92" s="35">
        <v>13.5</v>
      </c>
      <c r="B92" s="23">
        <v>5.4039329234519808</v>
      </c>
      <c r="C92" s="23">
        <v>8.9042497791335613</v>
      </c>
      <c r="D92" s="6">
        <f t="shared" si="0"/>
        <v>-13.447833223618748</v>
      </c>
      <c r="E92" s="6">
        <f t="shared" si="1"/>
        <v>-83.755077399171356</v>
      </c>
      <c r="F92" s="4">
        <f t="shared" si="16"/>
        <v>-6.7478332236187484</v>
      </c>
      <c r="G92" s="4">
        <f t="shared" si="17"/>
        <v>42.790475800389679</v>
      </c>
      <c r="H92" s="4">
        <f t="shared" si="18"/>
        <v>-42.255077399171356</v>
      </c>
      <c r="I92" s="4">
        <f t="shared" si="2"/>
        <v>60.486541292304693</v>
      </c>
      <c r="J92" s="4">
        <f t="shared" si="3"/>
        <v>-69.00977624540225</v>
      </c>
      <c r="K92" s="4">
        <f t="shared" si="19"/>
        <v>147.55216677638126</v>
      </c>
      <c r="L92" s="4">
        <f t="shared" si="20"/>
        <v>-34.944828816720388</v>
      </c>
      <c r="M92" s="4">
        <f t="shared" si="4"/>
        <v>3</v>
      </c>
      <c r="N92" s="4">
        <f t="array" aca="1" ref="N92" ca="1">INDIRECT(ADDRESS(ROW(N92),COLUMN(E92)+M92))</f>
        <v>-42.255077399171356</v>
      </c>
      <c r="O92" s="6">
        <f t="shared" si="5"/>
        <v>5.9995651843347879</v>
      </c>
      <c r="P92" s="6">
        <f t="shared" si="6"/>
        <v>-88.423984676289464</v>
      </c>
      <c r="Q92" s="4">
        <f t="shared" si="21"/>
        <v>12.699565184334787</v>
      </c>
      <c r="R92" s="4">
        <f t="shared" si="22"/>
        <v>48.612131137935279</v>
      </c>
      <c r="S92" s="4">
        <f t="shared" si="23"/>
        <v>-46.923984676289464</v>
      </c>
      <c r="T92" s="4">
        <f t="shared" si="24"/>
        <v>69.410497554500864</v>
      </c>
      <c r="U92" s="4">
        <f t="shared" si="7"/>
        <v>-87.819288365397341</v>
      </c>
      <c r="V92" s="4">
        <f t="shared" si="25"/>
        <v>166.99956518433478</v>
      </c>
      <c r="W92" s="4">
        <f t="shared" si="26"/>
        <v>-31.903531499353161</v>
      </c>
      <c r="X92" s="4">
        <f t="shared" si="27"/>
        <v>1</v>
      </c>
      <c r="Y92" s="4">
        <f t="array" aca="1" ref="Y92" ca="1">INDIRECT(ADDRESS(ROW(Y92),COLUMN(P92)+X92))</f>
        <v>12.699565184334787</v>
      </c>
      <c r="Z92" s="4">
        <f t="shared" si="8"/>
        <v>-3.3028618637020424</v>
      </c>
      <c r="AA92" s="4">
        <f t="shared" si="9"/>
        <v>42.662816629156559</v>
      </c>
      <c r="AB92" s="4">
        <f t="shared" si="28"/>
        <v>-42.662816629156559</v>
      </c>
      <c r="AC92" s="4">
        <f t="shared" ca="1" si="29"/>
        <v>-42.255077399171356</v>
      </c>
      <c r="AD92" s="4">
        <f t="shared" si="10"/>
        <v>128.4776095531449</v>
      </c>
      <c r="AE92" s="4">
        <f t="shared" si="11"/>
        <v>643.19888172934145</v>
      </c>
      <c r="AF92" s="4">
        <f t="shared" si="12"/>
        <v>161.63618966831029</v>
      </c>
      <c r="AG92" s="4">
        <f t="shared" si="13"/>
        <v>645.52236289908603</v>
      </c>
      <c r="AH92" s="4">
        <f t="shared" si="14"/>
        <v>181.08358807626385</v>
      </c>
      <c r="AI92" s="4">
        <f t="shared" si="15"/>
        <v>640.8534556219679</v>
      </c>
      <c r="AJ92" s="4">
        <f t="shared" si="30"/>
        <v>12.977637100913967</v>
      </c>
    </row>
    <row r="93" spans="1:36" x14ac:dyDescent="0.55000000000000004">
      <c r="A93" s="35">
        <v>14</v>
      </c>
      <c r="B93" s="23">
        <v>5.3450283596994144</v>
      </c>
      <c r="C93" s="23">
        <v>9.1425176097933392</v>
      </c>
      <c r="D93" s="6">
        <f t="shared" si="0"/>
        <v>-14.314614877758396</v>
      </c>
      <c r="E93" s="6">
        <f t="shared" si="1"/>
        <v>-83.348770778767232</v>
      </c>
      <c r="F93" s="4">
        <f t="shared" si="16"/>
        <v>-7.6146148777583971</v>
      </c>
      <c r="G93" s="4">
        <f t="shared" si="17"/>
        <v>42.535890438903259</v>
      </c>
      <c r="H93" s="4">
        <f t="shared" si="18"/>
        <v>-41.848770778767232</v>
      </c>
      <c r="I93" s="4">
        <f t="shared" si="2"/>
        <v>60.240633713483163</v>
      </c>
      <c r="J93" s="4">
        <f t="shared" si="3"/>
        <v>-68.066657682605282</v>
      </c>
      <c r="K93" s="4">
        <f t="shared" si="19"/>
        <v>146.6853851222416</v>
      </c>
      <c r="L93" s="4">
        <f t="shared" si="20"/>
        <v>-35.024138915183705</v>
      </c>
      <c r="M93" s="4">
        <f t="shared" si="4"/>
        <v>3</v>
      </c>
      <c r="N93" s="4">
        <f t="array" aca="1" ref="N93" ca="1">INDIRECT(ADDRESS(ROW(N93),COLUMN(E93)+M93))</f>
        <v>-41.848770778767232</v>
      </c>
      <c r="O93" s="6">
        <f t="shared" si="5"/>
        <v>5.0912996477615309</v>
      </c>
      <c r="P93" s="6">
        <f t="shared" si="6"/>
        <v>-88.187208690760585</v>
      </c>
      <c r="Q93" s="4">
        <f t="shared" si="21"/>
        <v>11.79129964776153</v>
      </c>
      <c r="R93" s="4">
        <f t="shared" si="22"/>
        <v>48.153195145472246</v>
      </c>
      <c r="S93" s="4">
        <f t="shared" si="23"/>
        <v>-46.687208690760585</v>
      </c>
      <c r="T93" s="4">
        <f t="shared" si="24"/>
        <v>69.008056649264716</v>
      </c>
      <c r="U93" s="4">
        <f t="shared" si="7"/>
        <v>-86.923376580902271</v>
      </c>
      <c r="V93" s="4">
        <f t="shared" si="25"/>
        <v>166.09129964776153</v>
      </c>
      <c r="W93" s="4">
        <f t="shared" si="26"/>
        <v>-32.020280132800586</v>
      </c>
      <c r="X93" s="4">
        <f t="shared" si="27"/>
        <v>1</v>
      </c>
      <c r="Y93" s="4">
        <f t="array" aca="1" ref="Y93" ca="1">INDIRECT(ADDRESS(ROW(Y93),COLUMN(P93)+X93))</f>
        <v>11.79129964776153</v>
      </c>
      <c r="Z93" s="4">
        <f t="shared" si="8"/>
        <v>-2.7357056821887609</v>
      </c>
      <c r="AA93" s="4">
        <f t="shared" si="9"/>
        <v>42.447825502030398</v>
      </c>
      <c r="AB93" s="4">
        <f t="shared" si="28"/>
        <v>-42.447825502030398</v>
      </c>
      <c r="AC93" s="4">
        <f t="shared" ca="1" si="29"/>
        <v>-41.848770778767232</v>
      </c>
      <c r="AD93" s="4">
        <f t="shared" si="10"/>
        <v>133.94921334304664</v>
      </c>
      <c r="AE93" s="4">
        <f t="shared" si="11"/>
        <v>642.33899075597958</v>
      </c>
      <c r="AF93" s="4">
        <f t="shared" si="12"/>
        <v>167.12680682199237</v>
      </c>
      <c r="AG93" s="4">
        <f t="shared" si="13"/>
        <v>644.37302392823005</v>
      </c>
      <c r="AH93" s="4">
        <f t="shared" si="14"/>
        <v>186.53272134751231</v>
      </c>
      <c r="AI93" s="4">
        <f t="shared" si="15"/>
        <v>639.53458601623674</v>
      </c>
      <c r="AJ93" s="4">
        <f t="shared" si="30"/>
        <v>14.126976071769946</v>
      </c>
    </row>
    <row r="94" spans="1:36" x14ac:dyDescent="0.55000000000000004">
      <c r="A94" s="35">
        <v>14.5</v>
      </c>
      <c r="B94" s="23">
        <v>5.2728844297335513</v>
      </c>
      <c r="C94" s="23">
        <v>9.3689446007109449</v>
      </c>
      <c r="D94" s="6">
        <f t="shared" si="0"/>
        <v>-15.193138740163411</v>
      </c>
      <c r="E94" s="6">
        <f t="shared" si="1"/>
        <v>-82.947261428399884</v>
      </c>
      <c r="F94" s="4">
        <f t="shared" si="16"/>
        <v>-8.4931387401634115</v>
      </c>
      <c r="G94" s="4">
        <f t="shared" si="17"/>
        <v>42.308496612072965</v>
      </c>
      <c r="H94" s="4">
        <f t="shared" si="18"/>
        <v>-41.447261428399884</v>
      </c>
      <c r="I94" s="4">
        <f t="shared" si="2"/>
        <v>59.983503466624484</v>
      </c>
      <c r="J94" s="4">
        <f t="shared" si="3"/>
        <v>-67.11692192548351</v>
      </c>
      <c r="K94" s="4">
        <f t="shared" si="19"/>
        <v>145.80686125983658</v>
      </c>
      <c r="L94" s="4">
        <f t="shared" si="20"/>
        <v>-35.109949645023001</v>
      </c>
      <c r="M94" s="4">
        <f t="shared" si="4"/>
        <v>3</v>
      </c>
      <c r="N94" s="4">
        <f t="array" aca="1" ref="N94" ca="1">INDIRECT(ADDRESS(ROW(N94),COLUMN(E94)+M94))</f>
        <v>-41.447261428399884</v>
      </c>
      <c r="O94" s="6">
        <f t="shared" si="5"/>
        <v>4.1698140673987467</v>
      </c>
      <c r="P94" s="6">
        <f t="shared" si="6"/>
        <v>-87.954861509488723</v>
      </c>
      <c r="Q94" s="4">
        <f t="shared" si="21"/>
        <v>10.869814067398746</v>
      </c>
      <c r="R94" s="4">
        <f t="shared" si="22"/>
        <v>47.709611355843137</v>
      </c>
      <c r="S94" s="4">
        <f t="shared" si="23"/>
        <v>-46.454861509488723</v>
      </c>
      <c r="T94" s="4">
        <f t="shared" si="24"/>
        <v>68.593725402790383</v>
      </c>
      <c r="U94" s="4">
        <f t="shared" si="7"/>
        <v>-86.019202945588518</v>
      </c>
      <c r="V94" s="4">
        <f t="shared" si="25"/>
        <v>165.16981406739876</v>
      </c>
      <c r="W94" s="4">
        <f t="shared" si="26"/>
        <v>-32.143108212366208</v>
      </c>
      <c r="X94" s="4">
        <f t="shared" si="27"/>
        <v>1</v>
      </c>
      <c r="Y94" s="4">
        <f t="array" aca="1" ref="Y94" ca="1">INDIRECT(ADDRESS(ROW(Y94),COLUMN(P94)+X94))</f>
        <v>10.869814067398746</v>
      </c>
      <c r="Z94" s="4">
        <f t="shared" si="8"/>
        <v>-2.1549532537951563</v>
      </c>
      <c r="AA94" s="4">
        <f t="shared" si="9"/>
        <v>42.253580464236954</v>
      </c>
      <c r="AB94" s="4">
        <f t="shared" si="28"/>
        <v>-42.253580464236954</v>
      </c>
      <c r="AC94" s="4">
        <f t="shared" ca="1" si="29"/>
        <v>-41.447261428399884</v>
      </c>
      <c r="AD94" s="4">
        <f t="shared" si="10"/>
        <v>139.39778406013724</v>
      </c>
      <c r="AE94" s="4">
        <f t="shared" si="11"/>
        <v>641.41903857992554</v>
      </c>
      <c r="AF94" s="4">
        <f t="shared" si="12"/>
        <v>172.59186430066768</v>
      </c>
      <c r="AG94" s="4">
        <f t="shared" si="13"/>
        <v>643.16346885518089</v>
      </c>
      <c r="AH94" s="4">
        <f t="shared" si="14"/>
        <v>191.95481710822983</v>
      </c>
      <c r="AI94" s="4">
        <f t="shared" si="15"/>
        <v>638.15586877409203</v>
      </c>
      <c r="AJ94" s="4">
        <f t="shared" si="30"/>
        <v>15.336531144819105</v>
      </c>
    </row>
    <row r="95" spans="1:36" x14ac:dyDescent="0.55000000000000004">
      <c r="A95" s="35">
        <v>15</v>
      </c>
      <c r="B95" s="23">
        <v>5.1881456175107141</v>
      </c>
      <c r="C95" s="23">
        <v>9.5835226513244898</v>
      </c>
      <c r="D95" s="6">
        <f t="shared" ref="D95:D126" si="31">B95+$C$45*COS(RADIANS(A95))+$D$45*SIN(RADIANS(A95))</f>
        <v>-16.082698917923572</v>
      </c>
      <c r="E95" s="6">
        <f t="shared" ref="E95:E126" si="32">C95-$C$45*SIN(RADIANS(A95))+$D$45*COS(RADIANS(A95))</f>
        <v>-82.550570781830785</v>
      </c>
      <c r="F95" s="4">
        <f t="shared" si="16"/>
        <v>-9.3826989179235731</v>
      </c>
      <c r="G95" s="4">
        <f t="shared" si="17"/>
        <v>42.109196151179418</v>
      </c>
      <c r="H95" s="4">
        <f t="shared" si="18"/>
        <v>-41.050570781830785</v>
      </c>
      <c r="I95" s="4">
        <f t="shared" ref="I95:I126" si="33">-(D95-$C$23)*SIN(RADIANS($C$25))+(E95-$C$24)*COS(RADIANS($C$25))</f>
        <v>59.715587871731216</v>
      </c>
      <c r="J95" s="4">
        <f t="shared" ref="J95:J126" si="34">$C$26-SQRT((D95-$C$43)^2+(E95-$D$43)^2)</f>
        <v>-66.161212496377757</v>
      </c>
      <c r="K95" s="4">
        <f t="shared" si="19"/>
        <v>144.91730108207642</v>
      </c>
      <c r="L95" s="4">
        <f t="shared" si="20"/>
        <v>-35.202243178958589</v>
      </c>
      <c r="M95" s="4">
        <f t="shared" ref="M95:M126" si="35">IF(D95&gt;=$C$20,IF(E95&lt;$C$21,1,2),IF(D95&gt;=$C$22,3,IF(L95&gt;=45+$C$25/2,6,IF(L95&lt;-90+$C$25,5,4))))</f>
        <v>3</v>
      </c>
      <c r="N95" s="4">
        <f t="array" aca="1" ref="N95" ca="1">INDIRECT(ADDRESS(ROW(N95),COLUMN(E95)+M95))</f>
        <v>-41.050570781830785</v>
      </c>
      <c r="O95" s="6">
        <f t="shared" ref="O95:O126" si="36">B95+$C$46*COS(RADIANS(A95))+$D$46*SIN(RADIANS(A95))</f>
        <v>3.2358176078577934</v>
      </c>
      <c r="P95" s="6">
        <f t="shared" ref="P95:P126" si="37">C95-$C$46*SIN(RADIANS(A95))+$D$46*COS(RADIANS(A95))</f>
        <v>-87.726951683881211</v>
      </c>
      <c r="Q95" s="4">
        <f t="shared" si="21"/>
        <v>9.9358176078577927</v>
      </c>
      <c r="R95" s="4">
        <f t="shared" si="22"/>
        <v>47.282676886154668</v>
      </c>
      <c r="S95" s="4">
        <f t="shared" si="23"/>
        <v>-46.226951683881211</v>
      </c>
      <c r="T95" s="4">
        <f t="shared" si="24"/>
        <v>68.167953106545198</v>
      </c>
      <c r="U95" s="4">
        <f t="shared" ref="U95:U126" si="38">$C$26-SQRT((O95-$C$43)^2+(P95-$D$43)^2)</f>
        <v>-85.107453417535936</v>
      </c>
      <c r="V95" s="4">
        <f t="shared" si="25"/>
        <v>164.2358176078578</v>
      </c>
      <c r="W95" s="4">
        <f t="shared" si="26"/>
        <v>-32.272003273366629</v>
      </c>
      <c r="X95" s="4">
        <f t="shared" si="27"/>
        <v>1</v>
      </c>
      <c r="Y95" s="4">
        <f t="array" aca="1" ref="Y95" ca="1">INDIRECT(ADDRESS(ROW(Y95),COLUMN(P95)+X95))</f>
        <v>9.9358176078577927</v>
      </c>
      <c r="Z95" s="4">
        <f t="shared" ref="Z95:Z126" si="39">($C$20-D95)*COS(-RADIANS(A95))+($C$21-E95)*SIN(-RADIANS(A95))</f>
        <v>-1.5616783255500071</v>
      </c>
      <c r="AA95" s="4">
        <f t="shared" ref="AA95:AA126" si="40">-($C$20-D95)*SIN(-RADIANS(A95))+($C$21-E95)*COS(-RADIANS(A95))</f>
        <v>42.08022767649922</v>
      </c>
      <c r="AB95" s="4">
        <f t="shared" si="28"/>
        <v>-42.08022767649922</v>
      </c>
      <c r="AC95" s="4">
        <f t="shared" ca="1" si="29"/>
        <v>-41.050570781830785</v>
      </c>
      <c r="AD95" s="4">
        <f t="shared" ref="AD95:AD126" si="41">B95+$C$49*COS(RADIANS(A95))+$D$49*SIN(RADIANS(A95))</f>
        <v>144.82354576457831</v>
      </c>
      <c r="AE95" s="4">
        <f t="shared" ref="AE95:AE126" si="42">C95-$C$49*SIN(RADIANS(A95))+$D$49*COS(RADIANS(A95))</f>
        <v>640.4391044018297</v>
      </c>
      <c r="AF95" s="4">
        <f t="shared" ref="AF95:AF126" si="43">B95+$C$48*COS(RADIANS(A95))+$D$48*SIN(RADIANS(A95))</f>
        <v>178.03158490896698</v>
      </c>
      <c r="AG95" s="4">
        <f t="shared" ref="AG95:AG126" si="44">C95-$C$48*SIN(RADIANS(A95))+$D$48*COS(RADIANS(A95))</f>
        <v>641.8937989349705</v>
      </c>
      <c r="AH95" s="4">
        <f t="shared" ref="AH95:AH126" si="45">B95+$C$47*COS(RADIANS(A95))+$D$47*SIN(RADIANS(A95))</f>
        <v>197.35010143474835</v>
      </c>
      <c r="AI95" s="4">
        <f t="shared" ref="AI95:AI126" si="46">C95-$C$47*SIN(RADIANS(A95))+$D$47*COS(RADIANS(A95))</f>
        <v>636.71741803292014</v>
      </c>
      <c r="AJ95" s="4">
        <f t="shared" si="30"/>
        <v>16.606201065029495</v>
      </c>
    </row>
    <row r="96" spans="1:36" x14ac:dyDescent="0.55000000000000004">
      <c r="A96" s="35">
        <v>15.5</v>
      </c>
      <c r="B96" s="23">
        <v>5.091435969929849</v>
      </c>
      <c r="C96" s="23">
        <v>9.7862906432880195</v>
      </c>
      <c r="D96" s="6">
        <f t="shared" si="31"/>
        <v>-16.98261007387697</v>
      </c>
      <c r="E96" s="6">
        <f t="shared" si="32"/>
        <v>-82.158673825985105</v>
      </c>
      <c r="F96" s="4">
        <f t="shared" si="16"/>
        <v>-10.28261007387697</v>
      </c>
      <c r="G96" s="4">
        <f t="shared" si="17"/>
        <v>41.938762824137321</v>
      </c>
      <c r="H96" s="4">
        <f t="shared" si="18"/>
        <v>-40.658673825985105</v>
      </c>
      <c r="I96" s="4">
        <f t="shared" si="33"/>
        <v>59.437346616166508</v>
      </c>
      <c r="J96" s="4">
        <f t="shared" si="34"/>
        <v>-65.200131472299674</v>
      </c>
      <c r="K96" s="4">
        <f t="shared" si="19"/>
        <v>144.01738992612303</v>
      </c>
      <c r="L96" s="4">
        <f t="shared" si="20"/>
        <v>-35.300988266950625</v>
      </c>
      <c r="M96" s="4">
        <f t="shared" si="35"/>
        <v>3</v>
      </c>
      <c r="N96" s="4">
        <f t="array" aca="1" ref="N96" ca="1">INDIRECT(ADDRESS(ROW(N96),COLUMN(E96)+M96))</f>
        <v>-40.658673825985105</v>
      </c>
      <c r="O96" s="6">
        <f t="shared" si="36"/>
        <v>2.2899989902954907</v>
      </c>
      <c r="P96" s="6">
        <f t="shared" si="37"/>
        <v>-87.503441347550236</v>
      </c>
      <c r="Q96" s="4">
        <f t="shared" si="21"/>
        <v>8.98999899029549</v>
      </c>
      <c r="R96" s="4">
        <f t="shared" si="22"/>
        <v>46.873624754898231</v>
      </c>
      <c r="S96" s="4">
        <f t="shared" si="23"/>
        <v>-46.003441347550236</v>
      </c>
      <c r="T96" s="4">
        <f t="shared" si="24"/>
        <v>67.731211469291296</v>
      </c>
      <c r="U96" s="4">
        <f t="shared" si="38"/>
        <v>-84.188773370254097</v>
      </c>
      <c r="V96" s="4">
        <f t="shared" si="25"/>
        <v>163.28999899029549</v>
      </c>
      <c r="W96" s="4">
        <f t="shared" si="26"/>
        <v>-32.406940099299099</v>
      </c>
      <c r="X96" s="4">
        <f t="shared" si="27"/>
        <v>1</v>
      </c>
      <c r="Y96" s="4">
        <f t="array" aca="1" ref="Y96" ca="1">INDIRECT(ADDRESS(ROW(Y96),COLUMN(P96)+X96))</f>
        <v>8.98999899029549</v>
      </c>
      <c r="Z96" s="4">
        <f t="shared" si="39"/>
        <v>-0.95692176109416849</v>
      </c>
      <c r="AA96" s="4">
        <f t="shared" si="40"/>
        <v>41.927844303784411</v>
      </c>
      <c r="AB96" s="4">
        <f t="shared" si="28"/>
        <v>-41.927844303784411</v>
      </c>
      <c r="AC96" s="4">
        <f t="shared" ca="1" si="29"/>
        <v>-40.658673825985105</v>
      </c>
      <c r="AD96" s="4">
        <f t="shared" si="41"/>
        <v>150.22670285731974</v>
      </c>
      <c r="AE96" s="4">
        <f t="shared" si="42"/>
        <v>639.39931807007667</v>
      </c>
      <c r="AF96" s="4">
        <f t="shared" si="43"/>
        <v>183.44617198481566</v>
      </c>
      <c r="AG96" s="4">
        <f t="shared" si="44"/>
        <v>640.5641660804821</v>
      </c>
      <c r="AH96" s="4">
        <f t="shared" si="45"/>
        <v>202.71878104898812</v>
      </c>
      <c r="AI96" s="4">
        <f t="shared" si="46"/>
        <v>635.21939855891696</v>
      </c>
      <c r="AJ96" s="4">
        <f t="shared" si="30"/>
        <v>17.935833919517904</v>
      </c>
    </row>
    <row r="97" spans="1:36" x14ac:dyDescent="0.55000000000000004">
      <c r="A97" s="35">
        <v>16</v>
      </c>
      <c r="B97" s="23">
        <v>4.983357136676255</v>
      </c>
      <c r="C97" s="23">
        <v>9.977329382874025</v>
      </c>
      <c r="D97" s="6">
        <f t="shared" si="31"/>
        <v>-17.892209391433717</v>
      </c>
      <c r="E97" s="6">
        <f t="shared" si="32"/>
        <v>-81.771504157493212</v>
      </c>
      <c r="F97" s="4">
        <f t="shared" si="16"/>
        <v>-11.192209391433718</v>
      </c>
      <c r="G97" s="4">
        <f t="shared" si="17"/>
        <v>41.797842027653651</v>
      </c>
      <c r="H97" s="4">
        <f t="shared" si="18"/>
        <v>-40.271504157493212</v>
      </c>
      <c r="I97" s="4">
        <f t="shared" si="33"/>
        <v>59.149256618154133</v>
      </c>
      <c r="J97" s="4">
        <f t="shared" si="34"/>
        <v>-64.234240333606451</v>
      </c>
      <c r="K97" s="4">
        <f t="shared" si="19"/>
        <v>143.10779060856629</v>
      </c>
      <c r="L97" s="4">
        <f t="shared" si="20"/>
        <v>-35.40614213801144</v>
      </c>
      <c r="M97" s="4">
        <f t="shared" si="35"/>
        <v>3</v>
      </c>
      <c r="N97" s="4">
        <f t="array" aca="1" ref="N97" ca="1">INDIRECT(ADDRESS(ROW(N97),COLUMN(E97)+M97))</f>
        <v>-40.271504157493212</v>
      </c>
      <c r="O97" s="6">
        <f t="shared" si="36"/>
        <v>1.3330245273326611</v>
      </c>
      <c r="P97" s="6">
        <f t="shared" si="37"/>
        <v>-87.284251273833192</v>
      </c>
      <c r="Q97" s="4">
        <f t="shared" si="21"/>
        <v>8.0330245273326604</v>
      </c>
      <c r="R97" s="4">
        <f t="shared" si="22"/>
        <v>46.483622360593031</v>
      </c>
      <c r="S97" s="4">
        <f t="shared" si="23"/>
        <v>-45.784251273833192</v>
      </c>
      <c r="T97" s="4">
        <f t="shared" si="24"/>
        <v>67.28398947967014</v>
      </c>
      <c r="U97" s="4">
        <f t="shared" si="38"/>
        <v>-83.263768092637065</v>
      </c>
      <c r="V97" s="4">
        <f t="shared" si="25"/>
        <v>162.33302452733267</v>
      </c>
      <c r="W97" s="4">
        <f t="shared" si="26"/>
        <v>-32.547882478107596</v>
      </c>
      <c r="X97" s="4">
        <f t="shared" si="27"/>
        <v>1</v>
      </c>
      <c r="Y97" s="4">
        <f t="array" aca="1" ref="Y97" ca="1">INDIRECT(ADDRESS(ROW(Y97),COLUMN(P97)+X97))</f>
        <v>8.0330245273326604</v>
      </c>
      <c r="Z97" s="4">
        <f t="shared" si="39"/>
        <v>-0.34168873983836257</v>
      </c>
      <c r="AA97" s="4">
        <f t="shared" si="40"/>
        <v>41.796445386823962</v>
      </c>
      <c r="AB97" s="4">
        <f t="shared" si="28"/>
        <v>-41.796445386823962</v>
      </c>
      <c r="AC97" s="4">
        <f t="shared" ca="1" si="29"/>
        <v>-40.271504157493212</v>
      </c>
      <c r="AD97" s="4">
        <f t="shared" si="41"/>
        <v>155.60743815190096</v>
      </c>
      <c r="AE97" s="4">
        <f t="shared" si="42"/>
        <v>638.29985501626163</v>
      </c>
      <c r="AF97" s="4">
        <f t="shared" si="43"/>
        <v>188.83580747131566</v>
      </c>
      <c r="AG97" s="4">
        <f t="shared" si="44"/>
        <v>639.17476779624599</v>
      </c>
      <c r="AH97" s="4">
        <f t="shared" si="45"/>
        <v>208.06104139008204</v>
      </c>
      <c r="AI97" s="4">
        <f t="shared" si="46"/>
        <v>633.66202067990605</v>
      </c>
      <c r="AJ97" s="4">
        <f t="shared" si="30"/>
        <v>19.325232203754013</v>
      </c>
    </row>
    <row r="98" spans="1:36" x14ac:dyDescent="0.55000000000000004">
      <c r="A98" s="35">
        <v>16.5</v>
      </c>
      <c r="B98" s="23">
        <v>4.8644869200845555</v>
      </c>
      <c r="C98" s="23">
        <v>10.156756782575645</v>
      </c>
      <c r="D98" s="6">
        <f t="shared" si="31"/>
        <v>-18.810858029371097</v>
      </c>
      <c r="E98" s="6">
        <f t="shared" si="32"/>
        <v>-81.388958799991542</v>
      </c>
      <c r="F98" s="4">
        <f t="shared" si="16"/>
        <v>-12.110858029371098</v>
      </c>
      <c r="G98" s="4">
        <f t="shared" si="17"/>
        <v>41.686951391952434</v>
      </c>
      <c r="H98" s="4">
        <f t="shared" si="18"/>
        <v>-39.888958799991542</v>
      </c>
      <c r="I98" s="4">
        <f t="shared" si="33"/>
        <v>58.851807401387688</v>
      </c>
      <c r="J98" s="4">
        <f t="shared" si="34"/>
        <v>-63.264061105443588</v>
      </c>
      <c r="K98" s="4">
        <f t="shared" si="19"/>
        <v>142.1891419706289</v>
      </c>
      <c r="L98" s="4">
        <f t="shared" si="20"/>
        <v>-35.517652275420637</v>
      </c>
      <c r="M98" s="4">
        <f t="shared" si="35"/>
        <v>3</v>
      </c>
      <c r="N98" s="4">
        <f t="array" aca="1" ref="N98" ca="1">INDIRECT(ADDRESS(ROW(N98),COLUMN(E98)+M98))</f>
        <v>-39.888958799991542</v>
      </c>
      <c r="O98" s="6">
        <f t="shared" si="36"/>
        <v>0.36553666799276385</v>
      </c>
      <c r="P98" s="6">
        <f t="shared" si="37"/>
        <v>-87.069265694069998</v>
      </c>
      <c r="Q98" s="4">
        <f t="shared" si="21"/>
        <v>7.0655366679927631</v>
      </c>
      <c r="R98" s="4">
        <f t="shared" si="22"/>
        <v>46.113770007487943</v>
      </c>
      <c r="S98" s="4">
        <f t="shared" si="23"/>
        <v>-45.569265694069998</v>
      </c>
      <c r="T98" s="4">
        <f t="shared" si="24"/>
        <v>66.826788779892595</v>
      </c>
      <c r="U98" s="4">
        <f t="shared" si="38"/>
        <v>-82.333003624859373</v>
      </c>
      <c r="V98" s="4">
        <f t="shared" si="25"/>
        <v>161.36553666799276</v>
      </c>
      <c r="W98" s="4">
        <f t="shared" si="26"/>
        <v>-32.694784842129017</v>
      </c>
      <c r="X98" s="4">
        <f t="shared" si="27"/>
        <v>1</v>
      </c>
      <c r="Y98" s="4">
        <f t="array" aca="1" ref="Y98" ca="1">INDIRECT(ADDRESS(ROW(Y98),COLUMN(P98)+X98))</f>
        <v>7.0655366679927631</v>
      </c>
      <c r="Z98" s="4">
        <f t="shared" si="39"/>
        <v>0.28305330128775807</v>
      </c>
      <c r="AA98" s="4">
        <f t="shared" si="40"/>
        <v>41.685990418648274</v>
      </c>
      <c r="AB98" s="4">
        <f t="shared" si="28"/>
        <v>-41.685990418648274</v>
      </c>
      <c r="AC98" s="4">
        <f t="shared" ca="1" si="29"/>
        <v>-41.685990418648274</v>
      </c>
      <c r="AD98" s="4">
        <f t="shared" si="41"/>
        <v>160.96591145620994</v>
      </c>
      <c r="AE98" s="4">
        <f t="shared" si="42"/>
        <v>637.14093142958563</v>
      </c>
      <c r="AF98" s="4">
        <f t="shared" si="43"/>
        <v>194.20065049857089</v>
      </c>
      <c r="AG98" s="4">
        <f t="shared" si="44"/>
        <v>637.72584235115323</v>
      </c>
      <c r="AH98" s="4">
        <f t="shared" si="45"/>
        <v>213.37704519593476</v>
      </c>
      <c r="AI98" s="4">
        <f t="shared" si="46"/>
        <v>632.04553545707472</v>
      </c>
      <c r="AJ98" s="4">
        <f t="shared" si="30"/>
        <v>20.774157648846767</v>
      </c>
    </row>
    <row r="99" spans="1:36" x14ac:dyDescent="0.55000000000000004">
      <c r="A99" s="35">
        <v>17</v>
      </c>
      <c r="B99" s="23">
        <v>4.7353782747424633</v>
      </c>
      <c r="C99" s="23">
        <v>10.324723313526977</v>
      </c>
      <c r="D99" s="6">
        <f t="shared" si="31"/>
        <v>-19.737942126878146</v>
      </c>
      <c r="E99" s="6">
        <f t="shared" si="32"/>
        <v>-81.01090275056491</v>
      </c>
      <c r="F99" s="4">
        <f t="shared" si="16"/>
        <v>-13.037942126878146</v>
      </c>
      <c r="G99" s="4">
        <f t="shared" si="17"/>
        <v>41.606482320287803</v>
      </c>
      <c r="H99" s="4">
        <f t="shared" si="18"/>
        <v>-39.51090275056491</v>
      </c>
      <c r="I99" s="4">
        <f t="shared" si="33"/>
        <v>58.54549696622351</v>
      </c>
      <c r="J99" s="4">
        <f t="shared" si="34"/>
        <v>-62.290077730423533</v>
      </c>
      <c r="K99" s="4">
        <f t="shared" si="19"/>
        <v>141.26205787312185</v>
      </c>
      <c r="L99" s="4">
        <f t="shared" si="20"/>
        <v>-35.635458062242222</v>
      </c>
      <c r="M99" s="4">
        <f t="shared" si="35"/>
        <v>3</v>
      </c>
      <c r="N99" s="4">
        <f t="array" aca="1" ref="N99" ca="1">INDIRECT(ADDRESS(ROW(N99),COLUMN(E99)+M99))</f>
        <v>-39.51090275056491</v>
      </c>
      <c r="O99" s="6">
        <f t="shared" si="36"/>
        <v>-0.61184700761743471</v>
      </c>
      <c r="P99" s="6">
        <f t="shared" si="37"/>
        <v>-86.858336845019636</v>
      </c>
      <c r="Q99" s="4">
        <f t="shared" si="21"/>
        <v>6.0881529923825646</v>
      </c>
      <c r="R99" s="4">
        <f t="shared" si="22"/>
        <v>45.765099455861808</v>
      </c>
      <c r="S99" s="4">
        <f t="shared" si="23"/>
        <v>-45.358336845019636</v>
      </c>
      <c r="T99" s="4">
        <f t="shared" si="24"/>
        <v>66.360119536008995</v>
      </c>
      <c r="U99" s="4">
        <f t="shared" si="38"/>
        <v>-81.39700786603089</v>
      </c>
      <c r="V99" s="4">
        <f t="shared" si="25"/>
        <v>160.38815299238257</v>
      </c>
      <c r="W99" s="4">
        <f t="shared" si="26"/>
        <v>-32.847593788392594</v>
      </c>
      <c r="X99" s="4">
        <f t="shared" si="27"/>
        <v>1</v>
      </c>
      <c r="Y99" s="4">
        <f t="array" aca="1" ref="Y99" ca="1">INDIRECT(ADDRESS(ROW(Y99),COLUMN(P99)+X99))</f>
        <v>6.0881529923825646</v>
      </c>
      <c r="Z99" s="4">
        <f t="shared" si="39"/>
        <v>0.91637607158745205</v>
      </c>
      <c r="AA99" s="4">
        <f t="shared" si="40"/>
        <v>41.596389578469953</v>
      </c>
      <c r="AB99" s="4">
        <f t="shared" si="28"/>
        <v>-41.596389578469953</v>
      </c>
      <c r="AC99" s="4">
        <f t="shared" ca="1" si="29"/>
        <v>-41.596389578469953</v>
      </c>
      <c r="AD99" s="4">
        <f t="shared" si="41"/>
        <v>166.30225860391886</v>
      </c>
      <c r="AE99" s="4">
        <f t="shared" si="42"/>
        <v>635.92279970179209</v>
      </c>
      <c r="AF99" s="4">
        <f t="shared" si="43"/>
        <v>199.54083641517443</v>
      </c>
      <c r="AG99" s="4">
        <f t="shared" si="44"/>
        <v>636.21766422171163</v>
      </c>
      <c r="AH99" s="4">
        <f t="shared" si="45"/>
        <v>218.66693153443515</v>
      </c>
      <c r="AI99" s="4">
        <f t="shared" si="46"/>
        <v>630.37023012725683</v>
      </c>
      <c r="AJ99" s="4">
        <f t="shared" si="30"/>
        <v>22.28233577828837</v>
      </c>
    </row>
    <row r="100" spans="1:36" x14ac:dyDescent="0.55000000000000004">
      <c r="A100" s="35">
        <v>17.5</v>
      </c>
      <c r="B100" s="23">
        <v>4.5965586987511129</v>
      </c>
      <c r="C100" s="23">
        <v>10.481407749648584</v>
      </c>
      <c r="D100" s="6">
        <f t="shared" si="31"/>
        <v>-20.672873416933548</v>
      </c>
      <c r="E100" s="6">
        <f t="shared" si="32"/>
        <v>-80.63717323442296</v>
      </c>
      <c r="F100" s="4">
        <f t="shared" si="16"/>
        <v>-13.972873416933549</v>
      </c>
      <c r="G100" s="4">
        <f t="shared" si="17"/>
        <v>41.556702471525348</v>
      </c>
      <c r="H100" s="4">
        <f t="shared" si="18"/>
        <v>-39.13717323442296</v>
      </c>
      <c r="I100" s="4">
        <f t="shared" si="33"/>
        <v>58.230828136137731</v>
      </c>
      <c r="J100" s="4">
        <f t="shared" si="34"/>
        <v>-61.312737617629722</v>
      </c>
      <c r="K100" s="4">
        <f t="shared" si="19"/>
        <v>140.32712658306644</v>
      </c>
      <c r="L100" s="4">
        <f t="shared" si="20"/>
        <v>-35.759492296926275</v>
      </c>
      <c r="M100" s="4">
        <f t="shared" si="35"/>
        <v>3</v>
      </c>
      <c r="N100" s="4">
        <f t="array" aca="1" ref="N100" ca="1">INDIRECT(ADDRESS(ROW(N100),COLUMN(E100)+M100))</f>
        <v>-39.13717323442296</v>
      </c>
      <c r="O100" s="6">
        <f t="shared" si="36"/>
        <v>-1.5985344019690082</v>
      </c>
      <c r="P100" s="6">
        <f t="shared" si="37"/>
        <v>-86.651289224508417</v>
      </c>
      <c r="Q100" s="4">
        <f t="shared" si="21"/>
        <v>5.1014655980309911</v>
      </c>
      <c r="R100" s="4">
        <f t="shared" si="22"/>
        <v>45.43857248949513</v>
      </c>
      <c r="S100" s="4">
        <f t="shared" si="23"/>
        <v>-45.151289224508417</v>
      </c>
      <c r="T100" s="4">
        <f t="shared" si="24"/>
        <v>65.884496783439545</v>
      </c>
      <c r="U100" s="4">
        <f t="shared" si="38"/>
        <v>-80.45627189578326</v>
      </c>
      <c r="V100" s="4">
        <f t="shared" si="25"/>
        <v>159.401465598031</v>
      </c>
      <c r="W100" s="4">
        <f t="shared" si="26"/>
        <v>-33.006249478674093</v>
      </c>
      <c r="X100" s="4">
        <f t="shared" si="27"/>
        <v>1</v>
      </c>
      <c r="Y100" s="4">
        <f t="array" aca="1" ref="Y100" ca="1">INDIRECT(ADDRESS(ROW(Y100),COLUMN(P100)+X100))</f>
        <v>5.1014655980309911</v>
      </c>
      <c r="Z100" s="4">
        <f t="shared" si="39"/>
        <v>1.5573912605944287</v>
      </c>
      <c r="AA100" s="4">
        <f t="shared" si="40"/>
        <v>41.527509590249991</v>
      </c>
      <c r="AB100" s="4">
        <f t="shared" si="28"/>
        <v>-41.527509590249991</v>
      </c>
      <c r="AC100" s="4">
        <f t="shared" ca="1" si="29"/>
        <v>-41.527509590249991</v>
      </c>
      <c r="AD100" s="4">
        <f t="shared" si="41"/>
        <v>171.61659087750976</v>
      </c>
      <c r="AE100" s="4">
        <f t="shared" si="42"/>
        <v>634.64574416355038</v>
      </c>
      <c r="AF100" s="4">
        <f t="shared" si="43"/>
        <v>204.85647621127129</v>
      </c>
      <c r="AG100" s="4">
        <f t="shared" si="44"/>
        <v>634.65053982674726</v>
      </c>
      <c r="AH100" s="4">
        <f t="shared" si="45"/>
        <v>223.93081522623581</v>
      </c>
      <c r="AI100" s="4">
        <f t="shared" si="46"/>
        <v>628.63642383666172</v>
      </c>
      <c r="AJ100" s="4">
        <f t="shared" si="30"/>
        <v>23.849460173252737</v>
      </c>
    </row>
    <row r="101" spans="1:36" x14ac:dyDescent="0.55000000000000004">
      <c r="A101" s="35">
        <v>18</v>
      </c>
      <c r="B101" s="23">
        <v>4.4485299617414684</v>
      </c>
      <c r="C101" s="23">
        <v>10.627013215332241</v>
      </c>
      <c r="D101" s="6">
        <f t="shared" si="31"/>
        <v>-21.615089502917055</v>
      </c>
      <c r="E101" s="6">
        <f t="shared" si="32"/>
        <v>-80.267583655997086</v>
      </c>
      <c r="F101" s="4">
        <f t="shared" si="16"/>
        <v>-14.915089502917056</v>
      </c>
      <c r="G101" s="4">
        <f t="shared" si="17"/>
        <v>41.537759176498184</v>
      </c>
      <c r="H101" s="4">
        <f t="shared" si="18"/>
        <v>-38.767583655997086</v>
      </c>
      <c r="I101" s="4">
        <f t="shared" si="33"/>
        <v>57.908305353208021</v>
      </c>
      <c r="J101" s="4">
        <f t="shared" si="34"/>
        <v>-60.332453319648153</v>
      </c>
      <c r="K101" s="4">
        <f t="shared" si="19"/>
        <v>139.38491049708296</v>
      </c>
      <c r="L101" s="4">
        <f t="shared" si="20"/>
        <v>-35.889682581107955</v>
      </c>
      <c r="M101" s="4">
        <f t="shared" si="35"/>
        <v>3</v>
      </c>
      <c r="N101" s="4">
        <f t="array" aca="1" ref="N101" ca="1">INDIRECT(ADDRESS(ROW(N101),COLUMN(E101)+M101))</f>
        <v>-38.767583655997086</v>
      </c>
      <c r="O101" s="6">
        <f t="shared" si="36"/>
        <v>-2.5939591770139856</v>
      </c>
      <c r="P101" s="6">
        <f t="shared" si="37"/>
        <v>-86.447923543496046</v>
      </c>
      <c r="Q101" s="4">
        <f t="shared" si="21"/>
        <v>4.1060408229860137</v>
      </c>
      <c r="R101" s="4">
        <f t="shared" si="22"/>
        <v>45.135079507097295</v>
      </c>
      <c r="S101" s="4">
        <f t="shared" si="23"/>
        <v>-44.947923543496046</v>
      </c>
      <c r="T101" s="4">
        <f t="shared" si="24"/>
        <v>65.400437221526261</v>
      </c>
      <c r="U101" s="4">
        <f t="shared" si="38"/>
        <v>-79.511251458427182</v>
      </c>
      <c r="V101" s="4">
        <f t="shared" si="25"/>
        <v>158.40604082298603</v>
      </c>
      <c r="W101" s="4">
        <f t="shared" si="26"/>
        <v>-33.170686920916864</v>
      </c>
      <c r="X101" s="4">
        <f t="shared" si="27"/>
        <v>1</v>
      </c>
      <c r="Y101" s="4">
        <f t="array" aca="1" ref="Y101" ca="1">INDIRECT(ADDRESS(ROW(Y101),COLUMN(P101)+X101))</f>
        <v>4.1060408229860137</v>
      </c>
      <c r="Z101" s="4">
        <f t="shared" si="39"/>
        <v>2.2052508823191541</v>
      </c>
      <c r="AA101" s="4">
        <f t="shared" si="40"/>
        <v>41.479179186078277</v>
      </c>
      <c r="AB101" s="4">
        <f t="shared" si="28"/>
        <v>-41.479179186078277</v>
      </c>
      <c r="AC101" s="4">
        <f t="shared" ca="1" si="29"/>
        <v>-41.479179186078277</v>
      </c>
      <c r="AD101" s="4">
        <f t="shared" si="41"/>
        <v>176.90899476798765</v>
      </c>
      <c r="AE101" s="4">
        <f t="shared" si="42"/>
        <v>633.31007712410235</v>
      </c>
      <c r="AF101" s="4">
        <f t="shared" si="43"/>
        <v>210.14765627829348</v>
      </c>
      <c r="AG101" s="4">
        <f t="shared" si="44"/>
        <v>633.02480356536807</v>
      </c>
      <c r="AH101" s="4">
        <f t="shared" si="45"/>
        <v>229.16878660419655</v>
      </c>
      <c r="AI101" s="4">
        <f t="shared" si="46"/>
        <v>626.84446367786916</v>
      </c>
      <c r="AJ101" s="4">
        <f t="shared" si="30"/>
        <v>25.189922875897651</v>
      </c>
    </row>
    <row r="102" spans="1:36" x14ac:dyDescent="0.55000000000000004">
      <c r="A102" s="35">
        <v>18.5</v>
      </c>
      <c r="B102" s="23">
        <v>4.2917681186016221</v>
      </c>
      <c r="C102" s="23">
        <v>10.761763540922088</v>
      </c>
      <c r="D102" s="6">
        <f t="shared" si="31"/>
        <v>-22.564053849499125</v>
      </c>
      <c r="E102" s="6">
        <f t="shared" si="32"/>
        <v>-79.901927242200557</v>
      </c>
      <c r="F102" s="4">
        <f t="shared" si="16"/>
        <v>-15.864053849499125</v>
      </c>
      <c r="G102" s="4">
        <f t="shared" si="17"/>
        <v>41.549683758785378</v>
      </c>
      <c r="H102" s="4">
        <f t="shared" si="18"/>
        <v>-38.401927242200557</v>
      </c>
      <c r="I102" s="4">
        <f t="shared" si="33"/>
        <v>57.578431893070423</v>
      </c>
      <c r="J102" s="4">
        <f t="shared" si="34"/>
        <v>-59.349604295740249</v>
      </c>
      <c r="K102" s="4">
        <f t="shared" si="19"/>
        <v>138.43594615050088</v>
      </c>
      <c r="L102" s="4">
        <f t="shared" si="20"/>
        <v>-36.025952583547053</v>
      </c>
      <c r="M102" s="4">
        <f t="shared" si="35"/>
        <v>3</v>
      </c>
      <c r="N102" s="4">
        <f t="array" aca="1" ref="N102" ca="1">INDIRECT(ADDRESS(ROW(N102),COLUMN(E102)+M102))</f>
        <v>-38.401927242200557</v>
      </c>
      <c r="O102" s="6">
        <f t="shared" si="36"/>
        <v>-3.5975807453751401</v>
      </c>
      <c r="P102" s="6">
        <f t="shared" si="37"/>
        <v>-86.248020370302399</v>
      </c>
      <c r="Q102" s="4">
        <f t="shared" si="21"/>
        <v>3.1024192546248592</v>
      </c>
      <c r="R102" s="4">
        <f t="shared" si="22"/>
        <v>44.855438157401444</v>
      </c>
      <c r="S102" s="4">
        <f t="shared" si="23"/>
        <v>-44.748020370302399</v>
      </c>
      <c r="T102" s="4">
        <f t="shared" si="24"/>
        <v>64.908456427556388</v>
      </c>
      <c r="U102" s="4">
        <f t="shared" si="38"/>
        <v>-78.562368564688313</v>
      </c>
      <c r="V102" s="4">
        <f t="shared" si="25"/>
        <v>157.40241925462487</v>
      </c>
      <c r="W102" s="4">
        <f t="shared" si="26"/>
        <v>-33.340837135372816</v>
      </c>
      <c r="X102" s="4">
        <f t="shared" si="27"/>
        <v>1</v>
      </c>
      <c r="Y102" s="4">
        <f t="array" aca="1" ref="Y102" ca="1">INDIRECT(ADDRESS(ROW(Y102),COLUMN(P102)+X102))</f>
        <v>3.1024192546248592</v>
      </c>
      <c r="Z102" s="4">
        <f t="shared" si="39"/>
        <v>2.8591472040651915</v>
      </c>
      <c r="AA102" s="4">
        <f t="shared" si="40"/>
        <v>41.451194165193357</v>
      </c>
      <c r="AB102" s="4">
        <f t="shared" si="28"/>
        <v>-41.451194165193357</v>
      </c>
      <c r="AC102" s="4">
        <f t="shared" ca="1" si="29"/>
        <v>-41.451194165193357</v>
      </c>
      <c r="AD102" s="4">
        <f t="shared" si="41"/>
        <v>182.17953202023256</v>
      </c>
      <c r="AE102" s="4">
        <f t="shared" si="42"/>
        <v>631.91613521842839</v>
      </c>
      <c r="AF102" s="4">
        <f t="shared" si="43"/>
        <v>215.41443845431996</v>
      </c>
      <c r="AG102" s="4">
        <f t="shared" si="44"/>
        <v>631.34081416244896</v>
      </c>
      <c r="AH102" s="4">
        <f t="shared" si="45"/>
        <v>234.38091155844396</v>
      </c>
      <c r="AI102" s="4">
        <f t="shared" si="46"/>
        <v>624.99472103434709</v>
      </c>
      <c r="AJ102" s="4">
        <f t="shared" si="30"/>
        <v>26.583864781571606</v>
      </c>
    </row>
    <row r="103" spans="1:36" x14ac:dyDescent="0.55000000000000004">
      <c r="A103" s="35">
        <v>19</v>
      </c>
      <c r="B103" s="23">
        <v>4.1267237621318298</v>
      </c>
      <c r="C103" s="23">
        <v>10.885899924108564</v>
      </c>
      <c r="D103" s="6">
        <f t="shared" si="31"/>
        <v>-23.519255534591736</v>
      </c>
      <c r="E103" s="6">
        <f t="shared" si="32"/>
        <v>-79.539980379735496</v>
      </c>
      <c r="F103" s="4">
        <f t="shared" si="16"/>
        <v>-16.819255534591736</v>
      </c>
      <c r="G103" s="4">
        <f t="shared" si="17"/>
        <v>41.592396709357303</v>
      </c>
      <c r="H103" s="4">
        <f t="shared" si="18"/>
        <v>-38.039980379735496</v>
      </c>
      <c r="I103" s="4">
        <f t="shared" si="33"/>
        <v>57.241707467836889</v>
      </c>
      <c r="J103" s="4">
        <f t="shared" si="34"/>
        <v>-58.3645387253396</v>
      </c>
      <c r="K103" s="4">
        <f t="shared" si="19"/>
        <v>137.48074446540826</v>
      </c>
      <c r="L103" s="4">
        <f t="shared" si="20"/>
        <v>-36.168223185542033</v>
      </c>
      <c r="M103" s="4">
        <f t="shared" si="35"/>
        <v>3</v>
      </c>
      <c r="N103" s="4">
        <f t="array" aca="1" ref="N103" ca="1">INDIRECT(ADDRESS(ROW(N103),COLUMN(E103)+M103))</f>
        <v>-38.039980379735496</v>
      </c>
      <c r="O103" s="6">
        <f t="shared" si="36"/>
        <v>-4.6088840226053982</v>
      </c>
      <c r="P103" s="6">
        <f t="shared" si="37"/>
        <v>-86.051343468878628</v>
      </c>
      <c r="Q103" s="4">
        <f t="shared" si="21"/>
        <v>2.0911159773946011</v>
      </c>
      <c r="R103" s="4">
        <f t="shared" si="22"/>
        <v>44.600392048870035</v>
      </c>
      <c r="S103" s="4">
        <f t="shared" si="23"/>
        <v>-44.551343468878628</v>
      </c>
      <c r="T103" s="4">
        <f t="shared" si="24"/>
        <v>64.409066458742899</v>
      </c>
      <c r="U103" s="4">
        <f t="shared" si="38"/>
        <v>-77.610013172130209</v>
      </c>
      <c r="V103" s="4">
        <f t="shared" si="25"/>
        <v>156.39111597739461</v>
      </c>
      <c r="W103" s="4">
        <f t="shared" si="26"/>
        <v>-33.516628210144802</v>
      </c>
      <c r="X103" s="4">
        <f t="shared" si="27"/>
        <v>1</v>
      </c>
      <c r="Y103" s="4">
        <f t="array" aca="1" ref="Y103" ca="1">INDIRECT(ADDRESS(ROW(Y103),COLUMN(P103)+X103))</f>
        <v>2.0911159773946011</v>
      </c>
      <c r="Z103" s="4">
        <f t="shared" si="39"/>
        <v>3.5183123278911683</v>
      </c>
      <c r="AA103" s="4">
        <f t="shared" si="40"/>
        <v>41.443322048213815</v>
      </c>
      <c r="AB103" s="4">
        <f t="shared" si="28"/>
        <v>-41.443322048213815</v>
      </c>
      <c r="AC103" s="4">
        <f t="shared" ca="1" si="29"/>
        <v>-41.443322048213815</v>
      </c>
      <c r="AD103" s="4">
        <f t="shared" si="41"/>
        <v>187.42823991720587</v>
      </c>
      <c r="AE103" s="4">
        <f t="shared" si="42"/>
        <v>630.46427606005079</v>
      </c>
      <c r="AF103" s="4">
        <f t="shared" si="43"/>
        <v>220.65686030827578</v>
      </c>
      <c r="AG103" s="4">
        <f t="shared" si="44"/>
        <v>629.59895131975213</v>
      </c>
      <c r="AH103" s="4">
        <f t="shared" si="45"/>
        <v>239.56723182026212</v>
      </c>
      <c r="AI103" s="4">
        <f t="shared" si="46"/>
        <v>623.08758823060896</v>
      </c>
      <c r="AJ103" s="4">
        <f t="shared" si="30"/>
        <v>28.035723939949207</v>
      </c>
    </row>
    <row r="104" spans="1:36" x14ac:dyDescent="0.55000000000000004">
      <c r="A104" s="35">
        <v>19.5</v>
      </c>
      <c r="B104" s="23">
        <v>3.9538224722976274</v>
      </c>
      <c r="C104" s="23">
        <v>10.999677890487424</v>
      </c>
      <c r="D104" s="6">
        <f t="shared" si="31"/>
        <v>-24.480208804689532</v>
      </c>
      <c r="E104" s="6">
        <f t="shared" si="32"/>
        <v>-79.181505653194876</v>
      </c>
      <c r="F104" s="4">
        <f t="shared" si="16"/>
        <v>-17.780208804689533</v>
      </c>
      <c r="G104" s="4">
        <f t="shared" si="17"/>
        <v>41.665713643595694</v>
      </c>
      <c r="H104" s="4">
        <f t="shared" si="18"/>
        <v>-37.681505653194876</v>
      </c>
      <c r="I104" s="4">
        <f t="shared" si="33"/>
        <v>56.898626184595301</v>
      </c>
      <c r="J104" s="4">
        <f t="shared" si="34"/>
        <v>-57.37757534169198</v>
      </c>
      <c r="K104" s="4">
        <f t="shared" si="19"/>
        <v>136.51979119531046</v>
      </c>
      <c r="L104" s="4">
        <f t="shared" si="20"/>
        <v>-36.31641351416247</v>
      </c>
      <c r="M104" s="4">
        <f t="shared" si="35"/>
        <v>3</v>
      </c>
      <c r="N104" s="4">
        <f t="array" aca="1" ref="N104" ca="1">INDIRECT(ADDRESS(ROW(N104),COLUMN(E104)+M104))</f>
        <v>-37.681505653194876</v>
      </c>
      <c r="O104" s="6">
        <f t="shared" si="36"/>
        <v>-5.6273789828459648</v>
      </c>
      <c r="P104" s="6">
        <f t="shared" si="37"/>
        <v>-85.857642837870287</v>
      </c>
      <c r="Q104" s="4">
        <f t="shared" si="21"/>
        <v>1.0726210171540345</v>
      </c>
      <c r="R104" s="4">
        <f t="shared" si="22"/>
        <v>44.370609574114553</v>
      </c>
      <c r="S104" s="4">
        <f t="shared" si="23"/>
        <v>-44.357642837870287</v>
      </c>
      <c r="T104" s="4">
        <f t="shared" si="24"/>
        <v>63.902773809784662</v>
      </c>
      <c r="U104" s="4">
        <f t="shared" si="38"/>
        <v>-76.654544911102988</v>
      </c>
      <c r="V104" s="4">
        <f t="shared" si="25"/>
        <v>155.37262101715405</v>
      </c>
      <c r="W104" s="4">
        <f t="shared" si="26"/>
        <v>-33.697986251779724</v>
      </c>
      <c r="X104" s="4">
        <f t="shared" si="27"/>
        <v>1</v>
      </c>
      <c r="Y104" s="4">
        <f t="array" aca="1" ref="Y104" ca="1">INDIRECT(ADDRESS(ROW(Y104),COLUMN(P104)+X104))</f>
        <v>1.0726210171540345</v>
      </c>
      <c r="Z104" s="4">
        <f t="shared" si="39"/>
        <v>4.1820174862902579</v>
      </c>
      <c r="AA104" s="4">
        <f t="shared" si="40"/>
        <v>41.455306333140022</v>
      </c>
      <c r="AB104" s="4">
        <f t="shared" si="28"/>
        <v>-41.455306333140022</v>
      </c>
      <c r="AC104" s="4">
        <f t="shared" ca="1" si="29"/>
        <v>-41.455306333140022</v>
      </c>
      <c r="AD104" s="4">
        <f t="shared" si="41"/>
        <v>192.6551317606789</v>
      </c>
      <c r="AE104" s="4">
        <f t="shared" si="42"/>
        <v>628.95487519272763</v>
      </c>
      <c r="AF104" s="4">
        <f t="shared" si="43"/>
        <v>225.87493562063864</v>
      </c>
      <c r="AG104" s="4">
        <f t="shared" si="44"/>
        <v>627.79961266593898</v>
      </c>
      <c r="AH104" s="4">
        <f t="shared" si="45"/>
        <v>244.72776544248219</v>
      </c>
      <c r="AI104" s="4">
        <f t="shared" si="46"/>
        <v>621.12347548126354</v>
      </c>
      <c r="AJ104" s="4">
        <f t="shared" si="30"/>
        <v>29.545124807272373</v>
      </c>
    </row>
    <row r="105" spans="1:36" x14ac:dyDescent="0.55000000000000004">
      <c r="A105" s="35">
        <v>20</v>
      </c>
      <c r="B105" s="23">
        <v>3.7734654242291694</v>
      </c>
      <c r="C105" s="23">
        <v>11.103364542799524</v>
      </c>
      <c r="D105" s="6">
        <f t="shared" si="31"/>
        <v>-25.446452471453028</v>
      </c>
      <c r="E105" s="6">
        <f t="shared" si="32"/>
        <v>-78.82625459444354</v>
      </c>
      <c r="F105" s="4">
        <f t="shared" si="16"/>
        <v>-18.746452471453029</v>
      </c>
      <c r="G105" s="4">
        <f t="shared" si="17"/>
        <v>41.76935194988863</v>
      </c>
      <c r="H105" s="4">
        <f t="shared" si="18"/>
        <v>-37.32625459444354</v>
      </c>
      <c r="I105" s="4">
        <f t="shared" si="33"/>
        <v>56.549674827130232</v>
      </c>
      <c r="J105" s="4">
        <f t="shared" si="34"/>
        <v>-56.389005260601181</v>
      </c>
      <c r="K105" s="4">
        <f t="shared" si="19"/>
        <v>135.55354752854697</v>
      </c>
      <c r="L105" s="4">
        <f t="shared" si="20"/>
        <v>-36.470441870330021</v>
      </c>
      <c r="M105" s="4">
        <f t="shared" si="35"/>
        <v>3</v>
      </c>
      <c r="N105" s="4">
        <f t="array" aca="1" ref="N105" ca="1">INDIRECT(ADDRESS(ROW(N105),COLUMN(E105)+M105))</f>
        <v>-37.32625459444354</v>
      </c>
      <c r="O105" s="6">
        <f t="shared" si="36"/>
        <v>-6.6526000557348581</v>
      </c>
      <c r="P105" s="6">
        <f t="shared" si="37"/>
        <v>-85.666657460956912</v>
      </c>
      <c r="Q105" s="4">
        <f t="shared" si="21"/>
        <v>4.7399944265141158E-2</v>
      </c>
      <c r="R105" s="4">
        <f t="shared" si="22"/>
        <v>44.166682895913944</v>
      </c>
      <c r="S105" s="4">
        <f t="shared" si="23"/>
        <v>-44.166657460956912</v>
      </c>
      <c r="T105" s="4">
        <f t="shared" si="24"/>
        <v>63.390077693643619</v>
      </c>
      <c r="U105" s="4">
        <f t="shared" si="38"/>
        <v>-75.69629482833777</v>
      </c>
      <c r="V105" s="4">
        <f t="shared" si="25"/>
        <v>154.34739994426513</v>
      </c>
      <c r="W105" s="4">
        <f t="shared" si="26"/>
        <v>-33.884836237225485</v>
      </c>
      <c r="X105" s="4">
        <f t="shared" si="27"/>
        <v>1</v>
      </c>
      <c r="Y105" s="4">
        <f t="array" aca="1" ref="Y105" ca="1">INDIRECT(ADDRESS(ROW(Y105),COLUMN(P105)+X105))</f>
        <v>4.7399944265141158E-2</v>
      </c>
      <c r="Z105" s="4">
        <f t="shared" si="39"/>
        <v>4.8495721071361881</v>
      </c>
      <c r="AA105" s="4">
        <f t="shared" si="40"/>
        <v>41.486870365108906</v>
      </c>
      <c r="AB105" s="4">
        <f t="shared" si="28"/>
        <v>-41.486870365108906</v>
      </c>
      <c r="AC105" s="4">
        <f t="shared" ca="1" si="29"/>
        <v>-41.486870365108906</v>
      </c>
      <c r="AD105" s="4">
        <f t="shared" si="41"/>
        <v>197.86019751062852</v>
      </c>
      <c r="AE105" s="4">
        <f t="shared" si="42"/>
        <v>627.38832333055245</v>
      </c>
      <c r="AF105" s="4">
        <f t="shared" si="43"/>
        <v>231.06865502279851</v>
      </c>
      <c r="AG105" s="4">
        <f t="shared" si="44"/>
        <v>625.94321099498779</v>
      </c>
      <c r="AH105" s="4">
        <f t="shared" si="45"/>
        <v>249.86250743851667</v>
      </c>
      <c r="AI105" s="4">
        <f t="shared" si="46"/>
        <v>619.10280812847441</v>
      </c>
      <c r="AJ105" s="4">
        <f t="shared" si="30"/>
        <v>31.111676669447547</v>
      </c>
    </row>
    <row r="106" spans="1:36" x14ac:dyDescent="0.55000000000000004">
      <c r="A106" s="35">
        <v>20.5</v>
      </c>
      <c r="B106" s="23">
        <v>3.5860301214875929</v>
      </c>
      <c r="C106" s="23">
        <v>11.197236085605999</v>
      </c>
      <c r="D106" s="6">
        <f t="shared" si="31"/>
        <v>-26.417549183012369</v>
      </c>
      <c r="E106" s="6">
        <f t="shared" si="32"/>
        <v>-78.473970156523819</v>
      </c>
      <c r="F106" s="4">
        <f t="shared" si="16"/>
        <v>-19.71754918301237</v>
      </c>
      <c r="G106" s="4">
        <f t="shared" si="17"/>
        <v>41.902938022530421</v>
      </c>
      <c r="H106" s="4">
        <f t="shared" si="18"/>
        <v>-36.973970156523819</v>
      </c>
      <c r="I106" s="4">
        <f t="shared" si="33"/>
        <v>56.195331429198248</v>
      </c>
      <c r="J106" s="4">
        <f t="shared" si="34"/>
        <v>-55.39909378387047</v>
      </c>
      <c r="K106" s="4">
        <f t="shared" si="19"/>
        <v>134.58245081698763</v>
      </c>
      <c r="L106" s="4">
        <f t="shared" si="20"/>
        <v>-36.630226559195258</v>
      </c>
      <c r="M106" s="4">
        <f t="shared" si="35"/>
        <v>3</v>
      </c>
      <c r="N106" s="4">
        <f t="array" aca="1" ref="N106" ca="1">INDIRECT(ADDRESS(ROW(N106),COLUMN(E106)+M106))</f>
        <v>-36.973970156523819</v>
      </c>
      <c r="O106" s="6">
        <f t="shared" si="36"/>
        <v>-7.6841053980444158</v>
      </c>
      <c r="P106" s="6">
        <f t="shared" si="37"/>
        <v>-85.478117781713166</v>
      </c>
      <c r="Q106" s="4">
        <f t="shared" si="21"/>
        <v>-0.98410539804441655</v>
      </c>
      <c r="R106" s="4">
        <f t="shared" si="22"/>
        <v>43.989127145883401</v>
      </c>
      <c r="S106" s="4">
        <f t="shared" si="23"/>
        <v>-43.978117781713166</v>
      </c>
      <c r="T106" s="4">
        <f t="shared" si="24"/>
        <v>62.871468613873667</v>
      </c>
      <c r="U106" s="4">
        <f t="shared" si="38"/>
        <v>-74.735567125099138</v>
      </c>
      <c r="V106" s="4">
        <f t="shared" si="25"/>
        <v>153.31589460195559</v>
      </c>
      <c r="W106" s="4">
        <f t="shared" si="26"/>
        <v>-34.077102773872376</v>
      </c>
      <c r="X106" s="4">
        <f t="shared" si="27"/>
        <v>3</v>
      </c>
      <c r="Y106" s="4">
        <f t="array" aca="1" ref="Y106" ca="1">INDIRECT(ADDRESS(ROW(Y106),COLUMN(P106)+X106))</f>
        <v>-43.978117781713166</v>
      </c>
      <c r="Z106" s="4">
        <f t="shared" si="39"/>
        <v>5.520322696583241</v>
      </c>
      <c r="AA106" s="4">
        <f t="shared" si="40"/>
        <v>41.5377208359536</v>
      </c>
      <c r="AB106" s="4">
        <f t="shared" si="28"/>
        <v>-41.5377208359536</v>
      </c>
      <c r="AC106" s="4">
        <f t="shared" ca="1" si="29"/>
        <v>-43.978117781713166</v>
      </c>
      <c r="AD106" s="4">
        <f t="shared" si="41"/>
        <v>203.04340454981934</v>
      </c>
      <c r="AE106" s="4">
        <f t="shared" si="42"/>
        <v>625.76502387321545</v>
      </c>
      <c r="AF106" s="4">
        <f t="shared" si="43"/>
        <v>236.23798676158819</v>
      </c>
      <c r="AG106" s="4">
        <f t="shared" si="44"/>
        <v>624.03017177977426</v>
      </c>
      <c r="AH106" s="4">
        <f t="shared" si="45"/>
        <v>254.97143054655615</v>
      </c>
      <c r="AI106" s="4">
        <f t="shared" si="46"/>
        <v>617.026024154585</v>
      </c>
      <c r="AJ106" s="4">
        <f t="shared" si="30"/>
        <v>32.734976126784545</v>
      </c>
    </row>
    <row r="107" spans="1:36" x14ac:dyDescent="0.55000000000000004">
      <c r="A107" s="35">
        <v>21</v>
      </c>
      <c r="B107" s="23">
        <v>3.3918712252956</v>
      </c>
      <c r="C107" s="23">
        <v>11.281575610223738</v>
      </c>
      <c r="D107" s="6">
        <f t="shared" si="31"/>
        <v>-27.393084599294507</v>
      </c>
      <c r="E107" s="6">
        <f t="shared" si="32"/>
        <v>-78.124388927261322</v>
      </c>
      <c r="F107" s="4">
        <f t="shared" si="16"/>
        <v>-20.693084599294508</v>
      </c>
      <c r="G107" s="4">
        <f t="shared" si="17"/>
        <v>42.066014958976815</v>
      </c>
      <c r="H107" s="4">
        <f t="shared" si="18"/>
        <v>-36.624388927261322</v>
      </c>
      <c r="I107" s="4">
        <f t="shared" si="33"/>
        <v>55.836064108896927</v>
      </c>
      <c r="J107" s="4">
        <f t="shared" si="34"/>
        <v>-54.408082161134175</v>
      </c>
      <c r="K107" s="4">
        <f t="shared" si="19"/>
        <v>133.6069154007055</v>
      </c>
      <c r="L107" s="4">
        <f t="shared" si="20"/>
        <v>-36.795686630455769</v>
      </c>
      <c r="M107" s="4">
        <f t="shared" si="35"/>
        <v>3</v>
      </c>
      <c r="N107" s="4">
        <f t="array" aca="1" ref="N107" ca="1">INDIRECT(ADDRESS(ROW(N107),COLUMN(E107)+M107))</f>
        <v>-36.624388927261322</v>
      </c>
      <c r="O107" s="6">
        <f t="shared" si="36"/>
        <v>-8.7214760693504729</v>
      </c>
      <c r="P107" s="6">
        <f t="shared" si="37"/>
        <v>-85.291747918167331</v>
      </c>
      <c r="Q107" s="4">
        <f t="shared" si="21"/>
        <v>-2.0214760693504736</v>
      </c>
      <c r="R107" s="4">
        <f t="shared" si="22"/>
        <v>43.838379888258522</v>
      </c>
      <c r="S107" s="4">
        <f t="shared" si="23"/>
        <v>-43.791747918167331</v>
      </c>
      <c r="T107" s="4">
        <f t="shared" si="24"/>
        <v>62.347427198040052</v>
      </c>
      <c r="U107" s="4">
        <f t="shared" si="38"/>
        <v>-73.7726408711017</v>
      </c>
      <c r="V107" s="4">
        <f t="shared" si="25"/>
        <v>152.27852393064953</v>
      </c>
      <c r="W107" s="4">
        <f t="shared" si="26"/>
        <v>-34.274710774599257</v>
      </c>
      <c r="X107" s="4">
        <f t="shared" si="27"/>
        <v>3</v>
      </c>
      <c r="Y107" s="4">
        <f t="array" aca="1" ref="Y107" ca="1">INDIRECT(ADDRESS(ROW(Y107),COLUMN(P107)+X107))</f>
        <v>-43.791747918167331</v>
      </c>
      <c r="Z107" s="4">
        <f t="shared" si="39"/>
        <v>6.193651582539804</v>
      </c>
      <c r="AA107" s="4">
        <f t="shared" si="40"/>
        <v>41.607550932528625</v>
      </c>
      <c r="AB107" s="4">
        <f t="shared" si="28"/>
        <v>-41.607550932528625</v>
      </c>
      <c r="AC107" s="4">
        <f t="shared" ca="1" si="29"/>
        <v>-43.791747918167331</v>
      </c>
      <c r="AD107" s="4">
        <f t="shared" si="41"/>
        <v>208.20469854426639</v>
      </c>
      <c r="AE107" s="4">
        <f t="shared" si="42"/>
        <v>624.08539068125401</v>
      </c>
      <c r="AF107" s="4">
        <f t="shared" si="43"/>
        <v>241.38287755968068</v>
      </c>
      <c r="AG107" s="4">
        <f t="shared" si="44"/>
        <v>622.06093094563994</v>
      </c>
      <c r="AH107" s="4">
        <f t="shared" si="45"/>
        <v>260.05448608962473</v>
      </c>
      <c r="AI107" s="4">
        <f t="shared" si="46"/>
        <v>614.89357195473394</v>
      </c>
      <c r="AJ107" s="4">
        <f t="shared" si="30"/>
        <v>34.414609318745988</v>
      </c>
    </row>
    <row r="108" spans="1:36" x14ac:dyDescent="0.55000000000000004">
      <c r="A108" s="35">
        <v>21.5</v>
      </c>
      <c r="B108" s="23">
        <v>3.1913214543452004</v>
      </c>
      <c r="C108" s="23">
        <v>11.356671123510075</v>
      </c>
      <c r="D108" s="6">
        <f t="shared" si="31"/>
        <v>-28.372666496760218</v>
      </c>
      <c r="E108" s="6">
        <f t="shared" si="32"/>
        <v>-77.777243098981415</v>
      </c>
      <c r="F108" s="4">
        <f t="shared" si="16"/>
        <v>-21.672666496760218</v>
      </c>
      <c r="G108" s="4">
        <f t="shared" si="17"/>
        <v>42.25805059325841</v>
      </c>
      <c r="H108" s="4">
        <f t="shared" si="18"/>
        <v>-36.277243098981415</v>
      </c>
      <c r="I108" s="4">
        <f t="shared" si="33"/>
        <v>55.472330135238494</v>
      </c>
      <c r="J108" s="4">
        <f t="shared" si="34"/>
        <v>-53.416189297371844</v>
      </c>
      <c r="K108" s="4">
        <f t="shared" si="19"/>
        <v>132.62733350323978</v>
      </c>
      <c r="L108" s="4">
        <f t="shared" si="20"/>
        <v>-36.966742536281409</v>
      </c>
      <c r="M108" s="4">
        <f t="shared" si="35"/>
        <v>3</v>
      </c>
      <c r="N108" s="4">
        <f t="array" aca="1" ref="N108" ca="1">INDIRECT(ADDRESS(ROW(N108),COLUMN(E108)+M108))</f>
        <v>-36.277243098981415</v>
      </c>
      <c r="O108" s="6">
        <f t="shared" si="36"/>
        <v>-9.7643151371197234</v>
      </c>
      <c r="P108" s="6">
        <f t="shared" si="37"/>
        <v>-85.107267633467373</v>
      </c>
      <c r="Q108" s="4">
        <f t="shared" si="21"/>
        <v>-3.0643151371197241</v>
      </c>
      <c r="R108" s="4">
        <f t="shared" si="22"/>
        <v>43.714800899883237</v>
      </c>
      <c r="S108" s="4">
        <f t="shared" si="23"/>
        <v>-43.607267633467373</v>
      </c>
      <c r="T108" s="4">
        <f t="shared" si="24"/>
        <v>61.818423263340335</v>
      </c>
      <c r="U108" s="4">
        <f t="shared" si="38"/>
        <v>-72.807771679189102</v>
      </c>
      <c r="V108" s="4">
        <f t="shared" si="25"/>
        <v>151.23568486288028</v>
      </c>
      <c r="W108" s="4">
        <f t="shared" si="26"/>
        <v>-34.477586054776118</v>
      </c>
      <c r="X108" s="4">
        <f t="shared" si="27"/>
        <v>3</v>
      </c>
      <c r="Y108" s="4">
        <f t="array" aca="1" ref="Y108" ca="1">INDIRECT(ADDRESS(ROW(Y108),COLUMN(P108)+X108))</f>
        <v>-43.607267633467373</v>
      </c>
      <c r="Z108" s="4">
        <f t="shared" si="39"/>
        <v>6.8689755556489089</v>
      </c>
      <c r="AA108" s="4">
        <f t="shared" si="40"/>
        <v>41.69604315469617</v>
      </c>
      <c r="AB108" s="4">
        <f t="shared" si="28"/>
        <v>-41.69604315469617</v>
      </c>
      <c r="AC108" s="4">
        <f t="shared" ca="1" si="29"/>
        <v>-43.607267633467373</v>
      </c>
      <c r="AD108" s="4">
        <f t="shared" si="41"/>
        <v>213.34400437418961</v>
      </c>
      <c r="AE108" s="4">
        <f t="shared" si="42"/>
        <v>622.34984609487708</v>
      </c>
      <c r="AF108" s="4">
        <f t="shared" si="43"/>
        <v>246.50325354646276</v>
      </c>
      <c r="AG108" s="4">
        <f t="shared" si="44"/>
        <v>620.035932887537</v>
      </c>
      <c r="AH108" s="4">
        <f t="shared" si="45"/>
        <v>265.11160490610325</v>
      </c>
      <c r="AI108" s="4">
        <f t="shared" si="46"/>
        <v>612.70590835305109</v>
      </c>
      <c r="AJ108" s="4">
        <f t="shared" si="30"/>
        <v>36.15015390512292</v>
      </c>
    </row>
    <row r="109" spans="1:36" x14ac:dyDescent="0.55000000000000004">
      <c r="A109" s="35">
        <v>22</v>
      </c>
      <c r="B109" s="23">
        <v>2.9846925334102772</v>
      </c>
      <c r="C109" s="23">
        <v>11.422813803419755</v>
      </c>
      <c r="D109" s="6">
        <f t="shared" si="31"/>
        <v>-29.355923824323007</v>
      </c>
      <c r="E109" s="6">
        <f t="shared" si="32"/>
        <v>-77.432262211414169</v>
      </c>
      <c r="F109" s="4">
        <f t="shared" si="16"/>
        <v>-22.655923824323008</v>
      </c>
      <c r="G109" s="4">
        <f t="shared" si="17"/>
        <v>42.478445733846584</v>
      </c>
      <c r="H109" s="4">
        <f t="shared" si="18"/>
        <v>-35.932262211414169</v>
      </c>
      <c r="I109" s="4">
        <f t="shared" si="33"/>
        <v>55.104575199850778</v>
      </c>
      <c r="J109" s="4">
        <f t="shared" si="34"/>
        <v>-52.423613396512053</v>
      </c>
      <c r="K109" s="4">
        <f t="shared" si="19"/>
        <v>131.64407617567699</v>
      </c>
      <c r="L109" s="4">
        <f t="shared" si="20"/>
        <v>-37.143316714398601</v>
      </c>
      <c r="M109" s="4">
        <f t="shared" si="35"/>
        <v>3</v>
      </c>
      <c r="N109" s="4">
        <f t="array" aca="1" ref="N109" ca="1">INDIRECT(ADDRESS(ROW(N109),COLUMN(E109)+M109))</f>
        <v>-35.932262211414169</v>
      </c>
      <c r="O109" s="6">
        <f t="shared" si="36"/>
        <v>-10.812246732987258</v>
      </c>
      <c r="P109" s="6">
        <f t="shared" si="37"/>
        <v>-84.924394079732409</v>
      </c>
      <c r="Q109" s="4">
        <f t="shared" si="21"/>
        <v>-4.1122467329872592</v>
      </c>
      <c r="R109" s="4">
        <f t="shared" si="22"/>
        <v>43.61867231341256</v>
      </c>
      <c r="S109" s="4">
        <f t="shared" si="23"/>
        <v>-43.424394079732409</v>
      </c>
      <c r="T109" s="4">
        <f t="shared" si="24"/>
        <v>61.284915087349717</v>
      </c>
      <c r="U109" s="4">
        <f t="shared" si="38"/>
        <v>-71.84119332908945</v>
      </c>
      <c r="V109" s="4">
        <f t="shared" si="25"/>
        <v>150.18775326701274</v>
      </c>
      <c r="W109" s="4">
        <f t="shared" si="26"/>
        <v>-34.685655858075251</v>
      </c>
      <c r="X109" s="4">
        <f t="shared" si="27"/>
        <v>3</v>
      </c>
      <c r="Y109" s="4">
        <f t="array" aca="1" ref="Y109" ca="1">INDIRECT(ADDRESS(ROW(Y109),COLUMN(P109)+X109))</f>
        <v>-43.424394079732409</v>
      </c>
      <c r="Z109" s="4">
        <f t="shared" si="39"/>
        <v>7.5457444394621511</v>
      </c>
      <c r="AA109" s="4">
        <f t="shared" si="40"/>
        <v>41.80287182500355</v>
      </c>
      <c r="AB109" s="4">
        <f t="shared" si="28"/>
        <v>-41.80287182500355</v>
      </c>
      <c r="AC109" s="4">
        <f t="shared" ca="1" si="29"/>
        <v>-43.424394079732409</v>
      </c>
      <c r="AD109" s="4">
        <f t="shared" si="41"/>
        <v>218.46122711368471</v>
      </c>
      <c r="AE109" s="4">
        <f t="shared" si="42"/>
        <v>620.55881917929298</v>
      </c>
      <c r="AF109" s="4">
        <f t="shared" si="43"/>
        <v>251.599021237611</v>
      </c>
      <c r="AG109" s="4">
        <f t="shared" si="44"/>
        <v>617.95562871367645</v>
      </c>
      <c r="AH109" s="4">
        <f t="shared" si="45"/>
        <v>270.14269832894678</v>
      </c>
      <c r="AI109" s="4">
        <f t="shared" si="46"/>
        <v>610.46349684535812</v>
      </c>
      <c r="AJ109" s="4">
        <f t="shared" si="30"/>
        <v>37.941180820707018</v>
      </c>
    </row>
    <row r="110" spans="1:36" x14ac:dyDescent="0.55000000000000004">
      <c r="A110" s="35">
        <v>22.5</v>
      </c>
      <c r="B110" s="23">
        <v>2.7722761722867446</v>
      </c>
      <c r="C110" s="23">
        <v>11.480296464050177</v>
      </c>
      <c r="D110" s="6">
        <f t="shared" si="31"/>
        <v>-30.342505728926994</v>
      </c>
      <c r="E110" s="6">
        <f t="shared" si="32"/>
        <v>-77.089174685071214</v>
      </c>
      <c r="F110" s="4">
        <f t="shared" si="16"/>
        <v>-23.642505728926995</v>
      </c>
      <c r="G110" s="4">
        <f t="shared" si="17"/>
        <v>42.726542475454991</v>
      </c>
      <c r="H110" s="4">
        <f t="shared" si="18"/>
        <v>-35.589174685071214</v>
      </c>
      <c r="I110" s="4">
        <f t="shared" si="33"/>
        <v>54.733232868688845</v>
      </c>
      <c r="J110" s="4">
        <f t="shared" si="34"/>
        <v>-51.430533534199199</v>
      </c>
      <c r="K110" s="4">
        <f t="shared" si="19"/>
        <v>130.65749427107301</v>
      </c>
      <c r="L110" s="4">
        <f t="shared" si="20"/>
        <v>-37.325334103665369</v>
      </c>
      <c r="M110" s="4">
        <f t="shared" si="35"/>
        <v>3</v>
      </c>
      <c r="N110" s="4">
        <f t="array" aca="1" ref="N110" ca="1">INDIRECT(ADDRESS(ROW(N110),COLUMN(E110)+M110))</f>
        <v>-35.589174685071214</v>
      </c>
      <c r="O110" s="6">
        <f t="shared" si="36"/>
        <v>-11.864915078701259</v>
      </c>
      <c r="P110" s="6">
        <f t="shared" si="37"/>
        <v>-84.742843332373013</v>
      </c>
      <c r="Q110" s="4">
        <f t="shared" si="21"/>
        <v>-5.1649150787012594</v>
      </c>
      <c r="R110" s="4">
        <f t="shared" si="22"/>
        <v>43.55019916416402</v>
      </c>
      <c r="S110" s="4">
        <f t="shared" si="23"/>
        <v>-43.242843332373013</v>
      </c>
      <c r="T110" s="4">
        <f t="shared" si="24"/>
        <v>60.747348858774316</v>
      </c>
      <c r="U110" s="4">
        <f t="shared" si="38"/>
        <v>-70.873119331424206</v>
      </c>
      <c r="V110" s="4">
        <f t="shared" si="25"/>
        <v>149.13508492129876</v>
      </c>
      <c r="W110" s="4">
        <f t="shared" si="26"/>
        <v>-34.898849317743611</v>
      </c>
      <c r="X110" s="4">
        <f t="shared" si="27"/>
        <v>3</v>
      </c>
      <c r="Y110" s="4">
        <f t="array" aca="1" ref="Y110" ca="1">INDIRECT(ADDRESS(ROW(Y110),COLUMN(P110)+X110))</f>
        <v>-43.242843332373013</v>
      </c>
      <c r="Z110" s="4">
        <f t="shared" si="39"/>
        <v>8.2234396167126746</v>
      </c>
      <c r="AA110" s="4">
        <f t="shared" si="40"/>
        <v>41.927705312563191</v>
      </c>
      <c r="AB110" s="4">
        <f t="shared" si="28"/>
        <v>-41.927705312563191</v>
      </c>
      <c r="AC110" s="4">
        <f t="shared" ca="1" si="29"/>
        <v>-43.242843332373013</v>
      </c>
      <c r="AD110" s="4">
        <f t="shared" si="41"/>
        <v>223.55625304063167</v>
      </c>
      <c r="AE110" s="4">
        <f t="shared" si="42"/>
        <v>618.71274417925429</v>
      </c>
      <c r="AF110" s="4">
        <f t="shared" si="43"/>
        <v>256.67006854489034</v>
      </c>
      <c r="AG110" s="4">
        <f t="shared" si="44"/>
        <v>615.82047469839381</v>
      </c>
      <c r="AH110" s="4">
        <f t="shared" si="45"/>
        <v>275.14765919511603</v>
      </c>
      <c r="AI110" s="4">
        <f t="shared" si="46"/>
        <v>608.16680605109207</v>
      </c>
      <c r="AJ110" s="4">
        <f t="shared" si="30"/>
        <v>39.787255820745713</v>
      </c>
    </row>
    <row r="111" spans="1:36" x14ac:dyDescent="0.55000000000000004">
      <c r="A111" s="35">
        <v>23</v>
      </c>
      <c r="B111" s="23">
        <v>2.5543450595490853</v>
      </c>
      <c r="C111" s="23">
        <v>11.529412213045006</v>
      </c>
      <c r="D111" s="6">
        <f t="shared" si="31"/>
        <v>-31.332080566294231</v>
      </c>
      <c r="E111" s="6">
        <f t="shared" si="32"/>
        <v>-76.74770916222522</v>
      </c>
      <c r="F111" s="4">
        <f t="shared" si="16"/>
        <v>-24.632080566294231</v>
      </c>
      <c r="G111" s="4">
        <f t="shared" si="17"/>
        <v>43.001632459817451</v>
      </c>
      <c r="H111" s="4">
        <f t="shared" si="18"/>
        <v>-35.24770916222522</v>
      </c>
      <c r="I111" s="4">
        <f t="shared" si="33"/>
        <v>54.358724190664503</v>
      </c>
      <c r="J111" s="4">
        <f t="shared" si="34"/>
        <v>-50.437111155052946</v>
      </c>
      <c r="K111" s="4">
        <f t="shared" si="19"/>
        <v>129.66791943370578</v>
      </c>
      <c r="L111" s="4">
        <f t="shared" si="20"/>
        <v>-37.512722599175447</v>
      </c>
      <c r="M111" s="4">
        <f t="shared" si="35"/>
        <v>3</v>
      </c>
      <c r="N111" s="4">
        <f t="array" aca="1" ref="N111" ca="1">INDIRECT(ADDRESS(ROW(N111),COLUMN(E111)+M111))</f>
        <v>-35.24770916222522</v>
      </c>
      <c r="O111" s="6">
        <f t="shared" si="36"/>
        <v>-12.921983497245424</v>
      </c>
      <c r="P111" s="6">
        <f t="shared" si="37"/>
        <v>-84.562331732010691</v>
      </c>
      <c r="Q111" s="4">
        <f t="shared" si="21"/>
        <v>-6.2219834972454251</v>
      </c>
      <c r="R111" s="4">
        <f t="shared" si="22"/>
        <v>43.509510372305151</v>
      </c>
      <c r="S111" s="4">
        <f t="shared" si="23"/>
        <v>-43.062331732010691</v>
      </c>
      <c r="T111" s="4">
        <f t="shared" si="24"/>
        <v>60.206158285119237</v>
      </c>
      <c r="U111" s="4">
        <f t="shared" si="38"/>
        <v>-69.903744425594326</v>
      </c>
      <c r="V111" s="4">
        <f t="shared" si="25"/>
        <v>148.07801650275456</v>
      </c>
      <c r="W111" s="4">
        <f t="shared" si="26"/>
        <v>-35.117097859716282</v>
      </c>
      <c r="X111" s="4">
        <f t="shared" si="27"/>
        <v>3</v>
      </c>
      <c r="Y111" s="4">
        <f t="array" aca="1" ref="Y111" ca="1">INDIRECT(ADDRESS(ROW(Y111),COLUMN(P111)+X111))</f>
        <v>-43.062331732010691</v>
      </c>
      <c r="Z111" s="4">
        <f t="shared" si="39"/>
        <v>8.9015725342874017</v>
      </c>
      <c r="AA111" s="4">
        <f t="shared" si="40"/>
        <v>42.07020799361522</v>
      </c>
      <c r="AB111" s="4">
        <f t="shared" si="28"/>
        <v>-42.07020799361522</v>
      </c>
      <c r="AC111" s="4">
        <f t="shared" ca="1" si="29"/>
        <v>-43.062331732010691</v>
      </c>
      <c r="AD111" s="4">
        <f t="shared" si="41"/>
        <v>228.628950661326</v>
      </c>
      <c r="AE111" s="4">
        <f t="shared" si="42"/>
        <v>616.81205916569058</v>
      </c>
      <c r="AF111" s="4">
        <f t="shared" si="43"/>
        <v>261.71626580066112</v>
      </c>
      <c r="AG111" s="4">
        <f t="shared" si="44"/>
        <v>613.63093092710506</v>
      </c>
      <c r="AH111" s="4">
        <f t="shared" si="45"/>
        <v>280.12636286970991</v>
      </c>
      <c r="AI111" s="4">
        <f t="shared" si="46"/>
        <v>605.8163083573196</v>
      </c>
      <c r="AJ111" s="4">
        <f t="shared" si="30"/>
        <v>41.687940834309416</v>
      </c>
    </row>
    <row r="112" spans="1:36" x14ac:dyDescent="0.55000000000000004">
      <c r="A112" s="35">
        <v>23.5</v>
      </c>
      <c r="B112" s="23">
        <v>2.3311538582572164</v>
      </c>
      <c r="C112" s="23">
        <v>11.570453284658136</v>
      </c>
      <c r="D112" s="6">
        <f t="shared" si="31"/>
        <v>-32.324334909707645</v>
      </c>
      <c r="E112" s="6">
        <f t="shared" si="32"/>
        <v>-76.407595672189402</v>
      </c>
      <c r="F112" s="4">
        <f t="shared" si="16"/>
        <v>-25.624334909707645</v>
      </c>
      <c r="G112" s="4">
        <f t="shared" si="17"/>
        <v>43.302964969825311</v>
      </c>
      <c r="H112" s="4">
        <f t="shared" si="18"/>
        <v>-34.907595672189402</v>
      </c>
      <c r="I112" s="4">
        <f t="shared" si="33"/>
        <v>53.981457442132445</v>
      </c>
      <c r="J112" s="4">
        <f t="shared" si="34"/>
        <v>-49.44349149163456</v>
      </c>
      <c r="K112" s="4">
        <f t="shared" si="19"/>
        <v>128.67566509029234</v>
      </c>
      <c r="L112" s="4">
        <f t="shared" si="20"/>
        <v>-37.705413453583311</v>
      </c>
      <c r="M112" s="4">
        <f t="shared" si="35"/>
        <v>3</v>
      </c>
      <c r="N112" s="4">
        <f t="array" aca="1" ref="N112" ca="1">INDIRECT(ADDRESS(ROW(N112),COLUMN(E112)+M112))</f>
        <v>-34.907595672189402</v>
      </c>
      <c r="O112" s="6">
        <f t="shared" si="36"/>
        <v>-13.983133422005157</v>
      </c>
      <c r="P112" s="6">
        <f t="shared" si="37"/>
        <v>-84.382577050694323</v>
      </c>
      <c r="Q112" s="4">
        <f t="shared" si="21"/>
        <v>-7.2831334220051573</v>
      </c>
      <c r="R112" s="4">
        <f t="shared" si="22"/>
        <v>43.496660181575599</v>
      </c>
      <c r="S112" s="4">
        <f t="shared" si="23"/>
        <v>-42.882577050694323</v>
      </c>
      <c r="T112" s="4">
        <f t="shared" si="24"/>
        <v>59.661764336210908</v>
      </c>
      <c r="U112" s="4">
        <f t="shared" si="38"/>
        <v>-68.933246007234658</v>
      </c>
      <c r="V112" s="4">
        <f t="shared" si="25"/>
        <v>147.01686657799485</v>
      </c>
      <c r="W112" s="4">
        <f t="shared" si="26"/>
        <v>-35.34033555362678</v>
      </c>
      <c r="X112" s="4">
        <f t="shared" si="27"/>
        <v>3</v>
      </c>
      <c r="Y112" s="4">
        <f t="array" aca="1" ref="Y112" ca="1">INDIRECT(ADDRESS(ROW(Y112),COLUMN(P112)+X112))</f>
        <v>-42.882577050694323</v>
      </c>
      <c r="Z112" s="4">
        <f t="shared" si="39"/>
        <v>9.5796832056613468</v>
      </c>
      <c r="AA112" s="4">
        <f t="shared" si="40"/>
        <v>42.230041970818455</v>
      </c>
      <c r="AB112" s="4">
        <f t="shared" si="28"/>
        <v>-42.230041970818455</v>
      </c>
      <c r="AC112" s="4">
        <f t="shared" ca="1" si="29"/>
        <v>-42.882577050694323</v>
      </c>
      <c r="AD112" s="4">
        <f t="shared" si="41"/>
        <v>233.67917173696614</v>
      </c>
      <c r="AE112" s="4">
        <f t="shared" si="42"/>
        <v>614.85720485773265</v>
      </c>
      <c r="AF112" s="4">
        <f t="shared" si="43"/>
        <v>266.73746678422702</v>
      </c>
      <c r="AG112" s="4">
        <f t="shared" si="44"/>
        <v>611.38746011665364</v>
      </c>
      <c r="AH112" s="4">
        <f t="shared" si="45"/>
        <v>285.07866827192953</v>
      </c>
      <c r="AI112" s="4">
        <f t="shared" si="46"/>
        <v>603.41247873814871</v>
      </c>
      <c r="AJ112" s="4">
        <f t="shared" si="30"/>
        <v>43.642795142267346</v>
      </c>
    </row>
    <row r="113" spans="1:36" x14ac:dyDescent="0.55000000000000004">
      <c r="A113" s="35">
        <v>24</v>
      </c>
      <c r="B113" s="23">
        <v>2.1029401930816101</v>
      </c>
      <c r="C113" s="23">
        <v>11.603710032417844</v>
      </c>
      <c r="D113" s="6">
        <f t="shared" si="31"/>
        <v>-33.318972567360923</v>
      </c>
      <c r="E113" s="6">
        <f t="shared" si="32"/>
        <v>-76.068566636958082</v>
      </c>
      <c r="F113" s="4">
        <f t="shared" si="16"/>
        <v>-26.618972567360924</v>
      </c>
      <c r="G113" s="4">
        <f t="shared" si="17"/>
        <v>43.62975475378844</v>
      </c>
      <c r="H113" s="4">
        <f t="shared" si="18"/>
        <v>-34.568566636958082</v>
      </c>
      <c r="I113" s="4">
        <f t="shared" si="33"/>
        <v>53.601827988160217</v>
      </c>
      <c r="J113" s="4">
        <f t="shared" si="34"/>
        <v>-48.449804903892172</v>
      </c>
      <c r="K113" s="4">
        <f t="shared" si="19"/>
        <v>127.68102743263907</v>
      </c>
      <c r="L113" s="4">
        <f t="shared" si="20"/>
        <v>-37.903341630963979</v>
      </c>
      <c r="M113" s="4">
        <f t="shared" si="35"/>
        <v>3</v>
      </c>
      <c r="N113" s="4">
        <f t="array" aca="1" ref="N113" ca="1">INDIRECT(ADDRESS(ROW(N113),COLUMN(E113)+M113))</f>
        <v>-34.568566636958082</v>
      </c>
      <c r="O113" s="6">
        <f t="shared" si="36"/>
        <v>-15.048063414508906</v>
      </c>
      <c r="P113" s="6">
        <f t="shared" si="37"/>
        <v>-84.203299498474081</v>
      </c>
      <c r="Q113" s="4">
        <f t="shared" si="21"/>
        <v>-8.348063414508907</v>
      </c>
      <c r="R113" s="4">
        <f t="shared" si="22"/>
        <v>43.511630064030449</v>
      </c>
      <c r="S113" s="4">
        <f t="shared" si="23"/>
        <v>-42.703299498474081</v>
      </c>
      <c r="T113" s="4">
        <f t="shared" si="24"/>
        <v>59.114575104500211</v>
      </c>
      <c r="U113" s="4">
        <f t="shared" si="38"/>
        <v>-67.961785482653823</v>
      </c>
      <c r="V113" s="4">
        <f t="shared" si="25"/>
        <v>145.9519365854911</v>
      </c>
      <c r="W113" s="4">
        <f t="shared" si="26"/>
        <v>-35.5684994174132</v>
      </c>
      <c r="X113" s="4">
        <f t="shared" si="27"/>
        <v>3</v>
      </c>
      <c r="Y113" s="4">
        <f t="array" aca="1" ref="Y113" ca="1">INDIRECT(ADDRESS(ROW(Y113),COLUMN(P113)+X113))</f>
        <v>-42.703299498474081</v>
      </c>
      <c r="Z113" s="4">
        <f t="shared" si="39"/>
        <v>10.25733872616714</v>
      </c>
      <c r="AA113" s="4">
        <f t="shared" si="40"/>
        <v>42.406868572583811</v>
      </c>
      <c r="AB113" s="4">
        <f t="shared" si="28"/>
        <v>-42.406868572583811</v>
      </c>
      <c r="AC113" s="4">
        <f t="shared" ca="1" si="29"/>
        <v>-42.703299498474081</v>
      </c>
      <c r="AD113" s="4">
        <f t="shared" si="41"/>
        <v>238.70675230146077</v>
      </c>
      <c r="AE113" s="4">
        <f t="shared" si="42"/>
        <v>612.84862360406953</v>
      </c>
      <c r="AF113" s="4">
        <f t="shared" si="43"/>
        <v>271.73350973948925</v>
      </c>
      <c r="AG113" s="4">
        <f t="shared" si="44"/>
        <v>609.09052659499264</v>
      </c>
      <c r="AH113" s="4">
        <f t="shared" si="45"/>
        <v>290.00441889234128</v>
      </c>
      <c r="AI113" s="4">
        <f t="shared" si="46"/>
        <v>600.95579373347664</v>
      </c>
      <c r="AJ113" s="4">
        <f t="shared" si="30"/>
        <v>45.65137639593047</v>
      </c>
    </row>
    <row r="114" spans="1:36" x14ac:dyDescent="0.55000000000000004">
      <c r="A114" s="35">
        <v>24.5</v>
      </c>
      <c r="B114" s="23">
        <v>1.8699256203575132</v>
      </c>
      <c r="C114" s="23">
        <v>11.629470066115587</v>
      </c>
      <c r="D114" s="6">
        <f t="shared" si="31"/>
        <v>-34.315713616764484</v>
      </c>
      <c r="E114" s="6">
        <f t="shared" si="32"/>
        <v>-75.730357732483327</v>
      </c>
      <c r="F114" s="4">
        <f t="shared" si="16"/>
        <v>-27.615713616764484</v>
      </c>
      <c r="G114" s="4">
        <f t="shared" si="17"/>
        <v>43.981189491155561</v>
      </c>
      <c r="H114" s="4">
        <f t="shared" si="18"/>
        <v>-34.230357732483327</v>
      </c>
      <c r="I114" s="4">
        <f t="shared" si="33"/>
        <v>53.220218243423901</v>
      </c>
      <c r="J114" s="4">
        <f t="shared" si="34"/>
        <v>-47.456168139122468</v>
      </c>
      <c r="K114" s="4">
        <f t="shared" si="19"/>
        <v>126.68428638323552</v>
      </c>
      <c r="L114" s="4">
        <f t="shared" si="20"/>
        <v>-38.10644611912651</v>
      </c>
      <c r="M114" s="4">
        <f t="shared" si="35"/>
        <v>3</v>
      </c>
      <c r="N114" s="4">
        <f t="array" aca="1" ref="N114" ca="1">INDIRECT(ADDRESS(ROW(N114),COLUMN(E114)+M114))</f>
        <v>-34.230357732483327</v>
      </c>
      <c r="O114" s="6">
        <f t="shared" si="36"/>
        <v>-16.116488199233618</v>
      </c>
      <c r="P114" s="6">
        <f t="shared" si="37"/>
        <v>-84.024222585608115</v>
      </c>
      <c r="Q114" s="4">
        <f t="shared" si="21"/>
        <v>-9.4164881992336191</v>
      </c>
      <c r="R114" s="4">
        <f t="shared" si="22"/>
        <v>43.554331087925682</v>
      </c>
      <c r="S114" s="4">
        <f t="shared" si="23"/>
        <v>-42.524222585608115</v>
      </c>
      <c r="T114" s="4">
        <f t="shared" si="24"/>
        <v>58.564985764989032</v>
      </c>
      <c r="U114" s="4">
        <f t="shared" si="38"/>
        <v>-66.989509549102323</v>
      </c>
      <c r="V114" s="4">
        <f t="shared" si="25"/>
        <v>144.88351180076637</v>
      </c>
      <c r="W114" s="4">
        <f t="shared" si="26"/>
        <v>-35.801529680844546</v>
      </c>
      <c r="X114" s="4">
        <f t="shared" si="27"/>
        <v>3</v>
      </c>
      <c r="Y114" s="4">
        <f t="array" aca="1" ref="Y114" ca="1">INDIRECT(ADDRESS(ROW(Y114),COLUMN(P114)+X114))</f>
        <v>-42.524222585608115</v>
      </c>
      <c r="Z114" s="4">
        <f t="shared" si="39"/>
        <v>10.934131813507095</v>
      </c>
      <c r="AA114" s="4">
        <f t="shared" si="40"/>
        <v>42.600349652811353</v>
      </c>
      <c r="AB114" s="4">
        <f t="shared" si="28"/>
        <v>-42.600349652811353</v>
      </c>
      <c r="AC114" s="4">
        <f t="shared" ca="1" si="29"/>
        <v>-42.600349652811353</v>
      </c>
      <c r="AD114" s="4">
        <f t="shared" si="41"/>
        <v>243.71151366206598</v>
      </c>
      <c r="AE114" s="4">
        <f t="shared" si="42"/>
        <v>610.78675850836146</v>
      </c>
      <c r="AF114" s="4">
        <f t="shared" si="43"/>
        <v>276.70421837541483</v>
      </c>
      <c r="AG114" s="4">
        <f t="shared" si="44"/>
        <v>606.74059542492398</v>
      </c>
      <c r="AH114" s="4">
        <f t="shared" si="45"/>
        <v>294.90344379294567</v>
      </c>
      <c r="AI114" s="4">
        <f t="shared" si="46"/>
        <v>598.44673057179921</v>
      </c>
      <c r="AJ114" s="4">
        <f t="shared" si="30"/>
        <v>47.713241491638541</v>
      </c>
    </row>
    <row r="115" spans="1:36" x14ac:dyDescent="0.55000000000000004">
      <c r="A115" s="35">
        <v>25</v>
      </c>
      <c r="B115" s="23">
        <v>1.6323165743508654</v>
      </c>
      <c r="C115" s="23">
        <v>11.648017518726537</v>
      </c>
      <c r="D115" s="6">
        <f t="shared" si="31"/>
        <v>-35.314293462924283</v>
      </c>
      <c r="E115" s="6">
        <f t="shared" si="32"/>
        <v>-75.392708619981192</v>
      </c>
      <c r="F115" s="4">
        <f t="shared" si="16"/>
        <v>-28.614293462924284</v>
      </c>
      <c r="G115" s="4">
        <f t="shared" si="17"/>
        <v>44.356436826928501</v>
      </c>
      <c r="H115" s="4">
        <f t="shared" si="18"/>
        <v>-33.892708619981192</v>
      </c>
      <c r="I115" s="4">
        <f t="shared" si="33"/>
        <v>52.836997717385998</v>
      </c>
      <c r="J115" s="4">
        <f t="shared" si="34"/>
        <v>-46.462685513501981</v>
      </c>
      <c r="K115" s="4">
        <f t="shared" si="19"/>
        <v>125.68570653707572</v>
      </c>
      <c r="L115" s="4">
        <f t="shared" si="20"/>
        <v>-38.314670205901521</v>
      </c>
      <c r="M115" s="4">
        <f t="shared" si="35"/>
        <v>3</v>
      </c>
      <c r="N115" s="4">
        <f t="array" aca="1" ref="N115" ca="1">INDIRECT(ADDRESS(ROW(N115),COLUMN(E115)+M115))</f>
        <v>-33.892708619981192</v>
      </c>
      <c r="O115" s="6">
        <f t="shared" si="36"/>
        <v>-17.188137722191286</v>
      </c>
      <c r="P115" s="6">
        <f t="shared" si="37"/>
        <v>-83.845073854795174</v>
      </c>
      <c r="Q115" s="4">
        <f t="shared" si="21"/>
        <v>-10.488137722191286</v>
      </c>
      <c r="R115" s="4">
        <f t="shared" si="22"/>
        <v>43.624606733444715</v>
      </c>
      <c r="S115" s="4">
        <f t="shared" si="23"/>
        <v>-42.345073854795174</v>
      </c>
      <c r="T115" s="4">
        <f t="shared" si="24"/>
        <v>58.013378619436423</v>
      </c>
      <c r="U115" s="4">
        <f t="shared" si="38"/>
        <v>-66.016551400869886</v>
      </c>
      <c r="V115" s="4">
        <f t="shared" si="25"/>
        <v>143.8118622778087</v>
      </c>
      <c r="W115" s="4">
        <f t="shared" si="26"/>
        <v>-36.039370012910069</v>
      </c>
      <c r="X115" s="4">
        <f t="shared" si="27"/>
        <v>3</v>
      </c>
      <c r="Y115" s="4">
        <f t="array" aca="1" ref="Y115" ca="1">INDIRECT(ADDRESS(ROW(Y115),COLUMN(P115)+X115))</f>
        <v>-42.345073854795174</v>
      </c>
      <c r="Z115" s="4">
        <f t="shared" si="39"/>
        <v>11.609679383339714</v>
      </c>
      <c r="AA115" s="4">
        <f t="shared" si="40"/>
        <v>42.810148710292466</v>
      </c>
      <c r="AB115" s="4">
        <f t="shared" si="28"/>
        <v>-42.810148710292466</v>
      </c>
      <c r="AC115" s="4">
        <f t="shared" ca="1" si="29"/>
        <v>-42.810148710292466</v>
      </c>
      <c r="AD115" s="4">
        <f t="shared" si="41"/>
        <v>248.69326337613148</v>
      </c>
      <c r="AE115" s="4">
        <f t="shared" si="42"/>
        <v>608.67205268431997</v>
      </c>
      <c r="AF115" s="4">
        <f t="shared" si="43"/>
        <v>281.6494028426003</v>
      </c>
      <c r="AG115" s="4">
        <f t="shared" si="44"/>
        <v>604.33813165750621</v>
      </c>
      <c r="AH115" s="4">
        <f t="shared" si="45"/>
        <v>299.77555858333329</v>
      </c>
      <c r="AI115" s="4">
        <f t="shared" si="46"/>
        <v>595.88576642269231</v>
      </c>
      <c r="AJ115" s="4">
        <f t="shared" si="30"/>
        <v>49.827947315680035</v>
      </c>
    </row>
    <row r="116" spans="1:36" x14ac:dyDescent="0.55000000000000004">
      <c r="A116" s="35">
        <v>25.5</v>
      </c>
      <c r="B116" s="23">
        <v>1.3903052845436379</v>
      </c>
      <c r="C116" s="23">
        <v>11.659632429809172</v>
      </c>
      <c r="D116" s="6">
        <f t="shared" si="31"/>
        <v>-36.314461925485709</v>
      </c>
      <c r="E116" s="6">
        <f t="shared" si="32"/>
        <v>-75.055363560720025</v>
      </c>
      <c r="F116" s="4">
        <f t="shared" si="16"/>
        <v>-29.61446192548571</v>
      </c>
      <c r="G116" s="4">
        <f t="shared" si="17"/>
        <v>44.754650918403328</v>
      </c>
      <c r="H116" s="4">
        <f t="shared" si="18"/>
        <v>-33.555363560720025</v>
      </c>
      <c r="I116" s="4">
        <f t="shared" si="33"/>
        <v>52.452523130112937</v>
      </c>
      <c r="J116" s="4">
        <f t="shared" si="34"/>
        <v>-45.469450017037715</v>
      </c>
      <c r="K116" s="4">
        <f t="shared" si="19"/>
        <v>124.68553807451428</v>
      </c>
      <c r="L116" s="4">
        <f t="shared" si="20"/>
        <v>-38.52796172452976</v>
      </c>
      <c r="M116" s="4">
        <f t="shared" si="35"/>
        <v>3</v>
      </c>
      <c r="N116" s="4">
        <f t="array" aca="1" ref="N116" ca="1">INDIRECT(ADDRESS(ROW(N116),COLUMN(E116)+M116))</f>
        <v>-33.555363560720025</v>
      </c>
      <c r="O116" s="6">
        <f t="shared" si="36"/>
        <v>-18.2627562384885</v>
      </c>
      <c r="P116" s="6">
        <f t="shared" si="37"/>
        <v>-83.665585496885939</v>
      </c>
      <c r="Q116" s="4">
        <f t="shared" si="21"/>
        <v>-11.5627562384885</v>
      </c>
      <c r="R116" s="4">
        <f t="shared" si="22"/>
        <v>43.722236129067127</v>
      </c>
      <c r="S116" s="4">
        <f t="shared" si="23"/>
        <v>-42.165585496885939</v>
      </c>
      <c r="T116" s="4">
        <f t="shared" si="24"/>
        <v>57.460123211201761</v>
      </c>
      <c r="U116" s="4">
        <f t="shared" si="38"/>
        <v>-65.043031862143422</v>
      </c>
      <c r="V116" s="4">
        <f t="shared" si="25"/>
        <v>142.73724376151151</v>
      </c>
      <c r="W116" s="4">
        <f t="shared" si="26"/>
        <v>-36.281967717636171</v>
      </c>
      <c r="X116" s="4">
        <f t="shared" si="27"/>
        <v>3</v>
      </c>
      <c r="Y116" s="4">
        <f t="array" aca="1" ref="Y116" ca="1">INDIRECT(ADDRESS(ROW(Y116),COLUMN(P116)+X116))</f>
        <v>-42.165585496885939</v>
      </c>
      <c r="Z116" s="4">
        <f t="shared" si="39"/>
        <v>12.283621167555962</v>
      </c>
      <c r="AA116" s="4">
        <f t="shared" si="40"/>
        <v>43.035931845843784</v>
      </c>
      <c r="AB116" s="4">
        <f t="shared" si="28"/>
        <v>-43.035931845843784</v>
      </c>
      <c r="AC116" s="4">
        <f t="shared" ca="1" si="29"/>
        <v>-43.035931845843784</v>
      </c>
      <c r="AD116" s="4">
        <f t="shared" si="41"/>
        <v>253.6517961987621</v>
      </c>
      <c r="AE116" s="4">
        <f t="shared" si="42"/>
        <v>606.50494862699986</v>
      </c>
      <c r="AF116" s="4">
        <f t="shared" si="43"/>
        <v>286.56886068073561</v>
      </c>
      <c r="AG116" s="4">
        <f t="shared" si="44"/>
        <v>601.88359970167539</v>
      </c>
      <c r="AH116" s="4">
        <f t="shared" si="45"/>
        <v>304.62056636773286</v>
      </c>
      <c r="AI116" s="4">
        <f t="shared" si="46"/>
        <v>593.27337776550951</v>
      </c>
      <c r="AJ116" s="4">
        <f t="shared" si="30"/>
        <v>51.995051373000138</v>
      </c>
    </row>
    <row r="117" spans="1:36" x14ac:dyDescent="0.55000000000000004">
      <c r="A117" s="35">
        <v>26</v>
      </c>
      <c r="B117" s="23">
        <v>1.1440706600467843</v>
      </c>
      <c r="C117" s="23">
        <v>11.664590232898462</v>
      </c>
      <c r="D117" s="6">
        <f t="shared" si="31"/>
        <v>-37.315982358733784</v>
      </c>
      <c r="E117" s="6">
        <f t="shared" si="32"/>
        <v>-74.718071926776773</v>
      </c>
      <c r="F117" s="4">
        <f t="shared" si="16"/>
        <v>-30.615982358733785</v>
      </c>
      <c r="G117" s="4">
        <f t="shared" si="17"/>
        <v>45.174978454038175</v>
      </c>
      <c r="H117" s="4">
        <f t="shared" si="18"/>
        <v>-33.218071926776773</v>
      </c>
      <c r="I117" s="4">
        <f t="shared" si="33"/>
        <v>52.067138586665934</v>
      </c>
      <c r="J117" s="4">
        <f t="shared" si="34"/>
        <v>-44.476544344400182</v>
      </c>
      <c r="K117" s="4">
        <f t="shared" si="19"/>
        <v>123.68401764126622</v>
      </c>
      <c r="L117" s="4">
        <f t="shared" si="20"/>
        <v>-38.746273272898982</v>
      </c>
      <c r="M117" s="4">
        <f t="shared" si="35"/>
        <v>3</v>
      </c>
      <c r="N117" s="4">
        <f t="array" aca="1" ref="N117" ca="1">INDIRECT(ADDRESS(ROW(N117),COLUMN(E117)+M117))</f>
        <v>-33.218071926776773</v>
      </c>
      <c r="O117" s="6">
        <f t="shared" si="36"/>
        <v>-19.340101432750441</v>
      </c>
      <c r="P117" s="6">
        <f t="shared" si="37"/>
        <v>-83.485494862558326</v>
      </c>
      <c r="Q117" s="4">
        <f t="shared" si="21"/>
        <v>-12.640101432750441</v>
      </c>
      <c r="R117" s="4">
        <f t="shared" si="22"/>
        <v>43.846937670538992</v>
      </c>
      <c r="S117" s="4">
        <f t="shared" si="23"/>
        <v>-41.985494862558326</v>
      </c>
      <c r="T117" s="4">
        <f t="shared" si="24"/>
        <v>56.905576498659279</v>
      </c>
      <c r="U117" s="4">
        <f t="shared" si="38"/>
        <v>-64.069060448287473</v>
      </c>
      <c r="V117" s="4">
        <f t="shared" si="25"/>
        <v>141.65989856724957</v>
      </c>
      <c r="W117" s="4">
        <f t="shared" si="26"/>
        <v>-36.529273902526704</v>
      </c>
      <c r="X117" s="4">
        <f t="shared" si="27"/>
        <v>3</v>
      </c>
      <c r="Y117" s="4">
        <f t="array" aca="1" ref="Y117" ca="1">INDIRECT(ADDRESS(ROW(Y117),COLUMN(P117)+X117))</f>
        <v>-41.985494862558326</v>
      </c>
      <c r="Z117" s="4">
        <f t="shared" si="39"/>
        <v>12.955618380967064</v>
      </c>
      <c r="AA117" s="4">
        <f t="shared" si="40"/>
        <v>43.277368573996753</v>
      </c>
      <c r="AB117" s="4">
        <f t="shared" si="28"/>
        <v>-43.277368573996753</v>
      </c>
      <c r="AC117" s="4">
        <f t="shared" ca="1" si="29"/>
        <v>-43.277368573996753</v>
      </c>
      <c r="AD117" s="4">
        <f t="shared" si="41"/>
        <v>258.58689499749988</v>
      </c>
      <c r="AE117" s="4">
        <f t="shared" si="42"/>
        <v>604.28588768782049</v>
      </c>
      <c r="AF117" s="4">
        <f t="shared" si="43"/>
        <v>291.46237773307428</v>
      </c>
      <c r="AG117" s="4">
        <f t="shared" si="44"/>
        <v>599.37746279759847</v>
      </c>
      <c r="AH117" s="4">
        <f t="shared" si="45"/>
        <v>309.43825865905757</v>
      </c>
      <c r="AI117" s="4">
        <f t="shared" si="46"/>
        <v>590.61003986181697</v>
      </c>
      <c r="AJ117" s="4">
        <f t="shared" si="30"/>
        <v>54.214112312179509</v>
      </c>
    </row>
    <row r="118" spans="1:36" x14ac:dyDescent="0.55000000000000004">
      <c r="A118" s="35">
        <v>26.5</v>
      </c>
      <c r="B118" s="23">
        <v>0.89377913835070266</v>
      </c>
      <c r="C118" s="23">
        <v>11.663161335375637</v>
      </c>
      <c r="D118" s="6">
        <f t="shared" si="31"/>
        <v>-38.318630807239543</v>
      </c>
      <c r="E118" s="6">
        <f t="shared" si="32"/>
        <v>-74.380588619278114</v>
      </c>
      <c r="F118" s="4">
        <f t="shared" si="16"/>
        <v>-31.618630807239544</v>
      </c>
      <c r="G118" s="4">
        <f t="shared" si="17"/>
        <v>45.616564119568665</v>
      </c>
      <c r="H118" s="4">
        <f t="shared" si="18"/>
        <v>-32.880588619278114</v>
      </c>
      <c r="I118" s="4">
        <f t="shared" si="33"/>
        <v>51.681175799449754</v>
      </c>
      <c r="J118" s="4">
        <f t="shared" si="34"/>
        <v>-43.484041854556665</v>
      </c>
      <c r="K118" s="4">
        <f t="shared" si="19"/>
        <v>122.68136919276046</v>
      </c>
      <c r="L118" s="4">
        <f t="shared" si="20"/>
        <v>-38.969562411014685</v>
      </c>
      <c r="M118" s="4">
        <f t="shared" si="35"/>
        <v>3</v>
      </c>
      <c r="N118" s="4">
        <f t="array" aca="1" ref="N118" ca="1">INDIRECT(ADDRESS(ROW(N118),COLUMN(E118)+M118))</f>
        <v>-32.880588619278114</v>
      </c>
      <c r="O118" s="6">
        <f t="shared" si="36"/>
        <v>-20.419943575199039</v>
      </c>
      <c r="P118" s="6">
        <f t="shared" si="37"/>
        <v>-83.304544881474285</v>
      </c>
      <c r="Q118" s="4">
        <f t="shared" si="21"/>
        <v>-13.719943575199039</v>
      </c>
      <c r="R118" s="4">
        <f t="shared" si="22"/>
        <v>43.998372975075377</v>
      </c>
      <c r="S118" s="4">
        <f t="shared" si="23"/>
        <v>-41.804544881474285</v>
      </c>
      <c r="T118" s="4">
        <f t="shared" si="24"/>
        <v>56.35008307656787</v>
      </c>
      <c r="U118" s="4">
        <f t="shared" si="38"/>
        <v>-63.094736357771339</v>
      </c>
      <c r="V118" s="4">
        <f t="shared" si="25"/>
        <v>140.58005642480097</v>
      </c>
      <c r="W118" s="4">
        <f t="shared" si="26"/>
        <v>-36.781243623468683</v>
      </c>
      <c r="X118" s="4">
        <f t="shared" si="27"/>
        <v>3</v>
      </c>
      <c r="Y118" s="4">
        <f t="array" aca="1" ref="Y118" ca="1">INDIRECT(ADDRESS(ROW(Y118),COLUMN(P118)+X118))</f>
        <v>-41.804544881474285</v>
      </c>
      <c r="Z118" s="4">
        <f t="shared" si="39"/>
        <v>13.625352440521885</v>
      </c>
      <c r="AA118" s="4">
        <f t="shared" si="40"/>
        <v>43.534132504809186</v>
      </c>
      <c r="AB118" s="4">
        <f t="shared" si="28"/>
        <v>-43.534132504809186</v>
      </c>
      <c r="AC118" s="4">
        <f t="shared" ca="1" si="29"/>
        <v>-43.534132504809186</v>
      </c>
      <c r="AD118" s="4">
        <f t="shared" si="41"/>
        <v>263.49833163123475</v>
      </c>
      <c r="AE118" s="4">
        <f t="shared" si="42"/>
        <v>602.01530964180142</v>
      </c>
      <c r="AF118" s="4">
        <f t="shared" si="43"/>
        <v>296.32972902511705</v>
      </c>
      <c r="AG118" s="4">
        <f t="shared" si="44"/>
        <v>596.8201825822407</v>
      </c>
      <c r="AH118" s="4">
        <f t="shared" si="45"/>
        <v>314.22841625715756</v>
      </c>
      <c r="AI118" s="4">
        <f t="shared" si="46"/>
        <v>587.89622632004455</v>
      </c>
      <c r="AJ118" s="4">
        <f t="shared" si="30"/>
        <v>56.484690358198577</v>
      </c>
    </row>
    <row r="119" spans="1:36" x14ac:dyDescent="0.55000000000000004">
      <c r="A119" s="35">
        <v>27</v>
      </c>
      <c r="B119" s="23">
        <v>0.63958549654655261</v>
      </c>
      <c r="C119" s="23">
        <v>11.65561078024939</v>
      </c>
      <c r="D119" s="6">
        <f t="shared" si="31"/>
        <v>-39.322195199018999</v>
      </c>
      <c r="E119" s="6">
        <f t="shared" si="32"/>
        <v>-74.04267440469188</v>
      </c>
      <c r="F119" s="4">
        <f t="shared" si="16"/>
        <v>-32.622195199019004</v>
      </c>
      <c r="G119" s="4">
        <f t="shared" si="17"/>
        <v>46.0785555005003</v>
      </c>
      <c r="H119" s="4">
        <f t="shared" si="18"/>
        <v>-32.54267440469188</v>
      </c>
      <c r="I119" s="4">
        <f t="shared" si="33"/>
        <v>51.294954349226003</v>
      </c>
      <c r="J119" s="4">
        <f t="shared" si="34"/>
        <v>-42.492007462447873</v>
      </c>
      <c r="K119" s="4">
        <f t="shared" si="19"/>
        <v>121.67780480098099</v>
      </c>
      <c r="L119" s="4">
        <f t="shared" si="20"/>
        <v>-39.19779184075189</v>
      </c>
      <c r="M119" s="4">
        <f t="shared" si="35"/>
        <v>3</v>
      </c>
      <c r="N119" s="4">
        <f t="array" aca="1" ref="N119" ca="1">INDIRECT(ADDRESS(ROW(N119),COLUMN(E119)+M119))</f>
        <v>-32.54267440469188</v>
      </c>
      <c r="O119" s="6">
        <f t="shared" si="36"/>
        <v>-21.502064715251642</v>
      </c>
      <c r="P119" s="6">
        <f t="shared" si="37"/>
        <v>-83.122484399482815</v>
      </c>
      <c r="Q119" s="4">
        <f t="shared" si="21"/>
        <v>-14.802064715251642</v>
      </c>
      <c r="R119" s="4">
        <f t="shared" si="22"/>
        <v>44.176151115954951</v>
      </c>
      <c r="S119" s="4">
        <f t="shared" si="23"/>
        <v>-41.622484399482815</v>
      </c>
      <c r="T119" s="4">
        <f t="shared" si="24"/>
        <v>55.793975436103324</v>
      </c>
      <c r="U119" s="4">
        <f t="shared" si="38"/>
        <v>-62.120149397386641</v>
      </c>
      <c r="V119" s="4">
        <f t="shared" si="25"/>
        <v>139.49793528474837</v>
      </c>
      <c r="W119" s="4">
        <f t="shared" si="26"/>
        <v>-37.037836009609642</v>
      </c>
      <c r="X119" s="4">
        <f t="shared" si="27"/>
        <v>3</v>
      </c>
      <c r="Y119" s="4">
        <f t="array" aca="1" ref="Y119" ca="1">INDIRECT(ADDRESS(ROW(Y119),COLUMN(P119)+X119))</f>
        <v>-41.622484399482815</v>
      </c>
      <c r="Z119" s="4">
        <f t="shared" si="39"/>
        <v>14.292523739824961</v>
      </c>
      <c r="AA119" s="4">
        <f t="shared" si="40"/>
        <v>43.80590191012196</v>
      </c>
      <c r="AB119" s="4">
        <f t="shared" si="28"/>
        <v>-43.80590191012196</v>
      </c>
      <c r="AC119" s="4">
        <f t="shared" ca="1" si="29"/>
        <v>-43.80590191012196</v>
      </c>
      <c r="AD119" s="4">
        <f t="shared" si="41"/>
        <v>268.38586779147431</v>
      </c>
      <c r="AE119" s="4">
        <f t="shared" si="42"/>
        <v>599.69365233644396</v>
      </c>
      <c r="AF119" s="4">
        <f t="shared" si="43"/>
        <v>301.17067960564106</v>
      </c>
      <c r="AG119" s="4">
        <f t="shared" si="44"/>
        <v>594.21221873658396</v>
      </c>
      <c r="AH119" s="4">
        <f t="shared" si="45"/>
        <v>318.9908100894084</v>
      </c>
      <c r="AI119" s="4">
        <f t="shared" si="46"/>
        <v>585.13240874179303</v>
      </c>
      <c r="AJ119" s="4">
        <f t="shared" si="30"/>
        <v>58.806347663556039</v>
      </c>
    </row>
    <row r="120" spans="1:36" x14ac:dyDescent="0.55000000000000004">
      <c r="A120" s="35">
        <v>27.5</v>
      </c>
      <c r="B120" s="23">
        <v>0.38163362391946737</v>
      </c>
      <c r="C120" s="23">
        <v>11.642197980203809</v>
      </c>
      <c r="D120" s="6">
        <f t="shared" si="31"/>
        <v>-40.326474577303102</v>
      </c>
      <c r="E120" s="6">
        <f t="shared" si="32"/>
        <v>-73.704096178813757</v>
      </c>
      <c r="F120" s="4">
        <f t="shared" si="16"/>
        <v>-33.6264745773031</v>
      </c>
      <c r="G120" s="4">
        <f t="shared" si="17"/>
        <v>46.560107422473784</v>
      </c>
      <c r="H120" s="4">
        <f t="shared" si="18"/>
        <v>-32.204096178813757</v>
      </c>
      <c r="I120" s="4">
        <f t="shared" si="33"/>
        <v>50.908781976696304</v>
      </c>
      <c r="J120" s="4">
        <f t="shared" si="34"/>
        <v>-41.500498466167869</v>
      </c>
      <c r="K120" s="4">
        <f t="shared" si="19"/>
        <v>120.6735254226969</v>
      </c>
      <c r="L120" s="4">
        <f t="shared" si="20"/>
        <v>-39.430929571621128</v>
      </c>
      <c r="M120" s="4">
        <f t="shared" si="35"/>
        <v>3</v>
      </c>
      <c r="N120" s="4">
        <f t="array" aca="1" ref="N120" ca="1">INDIRECT(ADDRESS(ROW(N120),COLUMN(E120)+M120))</f>
        <v>-32.204096178813757</v>
      </c>
      <c r="O120" s="6">
        <f t="shared" si="36"/>
        <v>-22.58625791373867</v>
      </c>
      <c r="P120" s="6">
        <f t="shared" si="37"/>
        <v>-82.939068443514429</v>
      </c>
      <c r="Q120" s="4">
        <f t="shared" si="21"/>
        <v>-15.886257913738671</v>
      </c>
      <c r="R120" s="4">
        <f t="shared" si="22"/>
        <v>44.37983307728971</v>
      </c>
      <c r="S120" s="4">
        <f t="shared" si="23"/>
        <v>-41.439068443514429</v>
      </c>
      <c r="T120" s="4">
        <f t="shared" si="24"/>
        <v>55.237574255458355</v>
      </c>
      <c r="U120" s="4">
        <f t="shared" si="38"/>
        <v>-61.145380843699328</v>
      </c>
      <c r="V120" s="4">
        <f t="shared" si="25"/>
        <v>138.41374208626132</v>
      </c>
      <c r="W120" s="4">
        <f t="shared" si="26"/>
        <v>-37.299014371398592</v>
      </c>
      <c r="X120" s="4">
        <f t="shared" si="27"/>
        <v>3</v>
      </c>
      <c r="Y120" s="4">
        <f t="array" aca="1" ref="Y120" ca="1">INDIRECT(ADDRESS(ROW(Y120),COLUMN(P120)+X120))</f>
        <v>-41.439068443514429</v>
      </c>
      <c r="Z120" s="4">
        <f t="shared" si="39"/>
        <v>14.956850480605008</v>
      </c>
      <c r="AA120" s="4">
        <f t="shared" si="40"/>
        <v>44.092360187374005</v>
      </c>
      <c r="AB120" s="4">
        <f t="shared" si="28"/>
        <v>-44.092360187374005</v>
      </c>
      <c r="AC120" s="4">
        <f t="shared" ca="1" si="29"/>
        <v>-44.092360187374005</v>
      </c>
      <c r="AD120" s="4">
        <f t="shared" si="41"/>
        <v>273.24925580487235</v>
      </c>
      <c r="AE120" s="4">
        <f t="shared" si="42"/>
        <v>597.32135141262086</v>
      </c>
      <c r="AF120" s="4">
        <f t="shared" si="43"/>
        <v>305.98498534897232</v>
      </c>
      <c r="AG120" s="4">
        <f t="shared" si="44"/>
        <v>591.5540287048525</v>
      </c>
      <c r="AH120" s="4">
        <f t="shared" si="45"/>
        <v>323.72520201253678</v>
      </c>
      <c r="AI120" s="4">
        <f t="shared" si="46"/>
        <v>582.31905644015183</v>
      </c>
      <c r="AJ120" s="4">
        <f t="shared" si="30"/>
        <v>61.178648587379143</v>
      </c>
    </row>
    <row r="121" spans="1:36" x14ac:dyDescent="0.55000000000000004">
      <c r="A121" s="35">
        <v>28</v>
      </c>
      <c r="B121" s="23">
        <v>0.12005725544697558</v>
      </c>
      <c r="C121" s="23">
        <v>11.623176515147671</v>
      </c>
      <c r="D121" s="6">
        <f t="shared" si="31"/>
        <v>-41.331278371385245</v>
      </c>
      <c r="E121" s="6">
        <f t="shared" si="32"/>
        <v>-73.364627167214365</v>
      </c>
      <c r="F121" s="4">
        <f t="shared" si="16"/>
        <v>-34.63127837138525</v>
      </c>
      <c r="G121" s="4">
        <f t="shared" si="17"/>
        <v>47.060385741533736</v>
      </c>
      <c r="H121" s="4">
        <f t="shared" si="18"/>
        <v>-31.864627167214365</v>
      </c>
      <c r="I121" s="4">
        <f t="shared" si="33"/>
        <v>50.522954897641078</v>
      </c>
      <c r="J121" s="4">
        <f t="shared" si="34"/>
        <v>-40.509565313234503</v>
      </c>
      <c r="K121" s="4">
        <f t="shared" si="19"/>
        <v>119.66872162861475</v>
      </c>
      <c r="L121" s="4">
        <f t="shared" si="20"/>
        <v>-39.668949075995315</v>
      </c>
      <c r="M121" s="4">
        <f t="shared" si="35"/>
        <v>3</v>
      </c>
      <c r="N121" s="4">
        <f t="array" aca="1" ref="N121" ca="1">INDIRECT(ADDRESS(ROW(N121),COLUMN(E121)+M121))</f>
        <v>-31.864627167214365</v>
      </c>
      <c r="O121" s="6">
        <f t="shared" si="36"/>
        <v>-23.672326514206702</v>
      </c>
      <c r="P121" s="6">
        <f t="shared" si="37"/>
        <v>-82.754058422932189</v>
      </c>
      <c r="Q121" s="4">
        <f t="shared" si="21"/>
        <v>-16.972326514206703</v>
      </c>
      <c r="R121" s="4">
        <f t="shared" si="22"/>
        <v>44.608936365570813</v>
      </c>
      <c r="S121" s="4">
        <f t="shared" si="23"/>
        <v>-41.254058422932189</v>
      </c>
      <c r="T121" s="4">
        <f t="shared" si="24"/>
        <v>54.681188713996264</v>
      </c>
      <c r="U121" s="4">
        <f t="shared" si="38"/>
        <v>-60.170504243880686</v>
      </c>
      <c r="V121" s="4">
        <f t="shared" si="25"/>
        <v>137.3276734857933</v>
      </c>
      <c r="W121" s="4">
        <f t="shared" si="26"/>
        <v>-37.564746294689655</v>
      </c>
      <c r="X121" s="4">
        <f t="shared" si="27"/>
        <v>3</v>
      </c>
      <c r="Y121" s="4">
        <f t="array" aca="1" ref="Y121" ca="1">INDIRECT(ADDRESS(ROW(Y121),COLUMN(P121)+X121))</f>
        <v>-41.254058422932189</v>
      </c>
      <c r="Z121" s="4">
        <f t="shared" si="39"/>
        <v>15.618067561860146</v>
      </c>
      <c r="AA121" s="4">
        <f t="shared" si="40"/>
        <v>44.393196232926542</v>
      </c>
      <c r="AB121" s="4">
        <f t="shared" si="28"/>
        <v>-44.393196232926542</v>
      </c>
      <c r="AC121" s="4">
        <f t="shared" ca="1" si="29"/>
        <v>-44.393196232926542</v>
      </c>
      <c r="AD121" s="4">
        <f t="shared" si="41"/>
        <v>278.08823939654593</v>
      </c>
      <c r="AE121" s="4">
        <f t="shared" si="42"/>
        <v>594.89884008870433</v>
      </c>
      <c r="AF121" s="4">
        <f t="shared" si="43"/>
        <v>310.77239371803284</v>
      </c>
      <c r="AG121" s="4">
        <f t="shared" si="44"/>
        <v>588.84606747698081</v>
      </c>
      <c r="AH121" s="4">
        <f t="shared" si="45"/>
        <v>328.43134557521137</v>
      </c>
      <c r="AI121" s="4">
        <f t="shared" si="46"/>
        <v>579.45663622126301</v>
      </c>
      <c r="AJ121" s="4">
        <f t="shared" si="30"/>
        <v>63.601159911295667</v>
      </c>
    </row>
    <row r="122" spans="1:36" x14ac:dyDescent="0.55000000000000004">
      <c r="A122" s="35">
        <v>28.5</v>
      </c>
      <c r="B122" s="23">
        <v>-0.14501933375102366</v>
      </c>
      <c r="C122" s="23">
        <v>11.598793985331598</v>
      </c>
      <c r="D122" s="6">
        <f t="shared" si="31"/>
        <v>-42.336425706499533</v>
      </c>
      <c r="E122" s="6">
        <f t="shared" si="32"/>
        <v>-73.02404707008084</v>
      </c>
      <c r="F122" s="4">
        <f t="shared" si="16"/>
        <v>-35.636425706499537</v>
      </c>
      <c r="G122" s="4">
        <f t="shared" si="17"/>
        <v>47.578570604963886</v>
      </c>
      <c r="H122" s="4">
        <f t="shared" si="18"/>
        <v>-31.52404707008084</v>
      </c>
      <c r="I122" s="4">
        <f t="shared" si="33"/>
        <v>50.137758135566244</v>
      </c>
      <c r="J122" s="4">
        <f t="shared" si="34"/>
        <v>-39.519252309593782</v>
      </c>
      <c r="K122" s="4">
        <f t="shared" si="19"/>
        <v>118.66357429350046</v>
      </c>
      <c r="L122" s="4">
        <f t="shared" si="20"/>
        <v>-39.911829436985528</v>
      </c>
      <c r="M122" s="4">
        <f t="shared" si="35"/>
        <v>3</v>
      </c>
      <c r="N122" s="4">
        <f t="array" aca="1" ref="N122" ca="1">INDIRECT(ADDRESS(ROW(N122),COLUMN(E122)+M122))</f>
        <v>-31.52404707008084</v>
      </c>
      <c r="O122" s="6">
        <f t="shared" si="36"/>
        <v>-24.760083453260226</v>
      </c>
      <c r="P122" s="6">
        <f t="shared" si="37"/>
        <v>-82.567222275273011</v>
      </c>
      <c r="Q122" s="4">
        <f t="shared" si="21"/>
        <v>-18.060083453260226</v>
      </c>
      <c r="R122" s="4">
        <f t="shared" si="22"/>
        <v>44.862939713592148</v>
      </c>
      <c r="S122" s="4">
        <f t="shared" si="23"/>
        <v>-41.067222275273011</v>
      </c>
      <c r="T122" s="4">
        <f t="shared" si="24"/>
        <v>54.125116823910176</v>
      </c>
      <c r="U122" s="4">
        <f t="shared" si="38"/>
        <v>-59.195586159182582</v>
      </c>
      <c r="V122" s="4">
        <f t="shared" si="25"/>
        <v>136.23991654673978</v>
      </c>
      <c r="W122" s="4">
        <f t="shared" si="26"/>
        <v>-37.835003723538158</v>
      </c>
      <c r="X122" s="4">
        <f t="shared" si="27"/>
        <v>3</v>
      </c>
      <c r="Y122" s="4">
        <f t="array" aca="1" ref="Y122" ca="1">INDIRECT(ADDRESS(ROW(Y122),COLUMN(P122)+X122))</f>
        <v>-41.067222275273011</v>
      </c>
      <c r="Z122" s="4">
        <f t="shared" si="39"/>
        <v>16.275925526653246</v>
      </c>
      <c r="AA122" s="4">
        <f t="shared" si="40"/>
        <v>44.708104735745295</v>
      </c>
      <c r="AB122" s="4">
        <f t="shared" si="28"/>
        <v>-44.708104735745295</v>
      </c>
      <c r="AC122" s="4">
        <f t="shared" ca="1" si="29"/>
        <v>-44.708104735745295</v>
      </c>
      <c r="AD122" s="4">
        <f t="shared" si="41"/>
        <v>282.90255441422636</v>
      </c>
      <c r="AE122" s="4">
        <f t="shared" si="42"/>
        <v>592.42654900000309</v>
      </c>
      <c r="AF122" s="4">
        <f t="shared" si="43"/>
        <v>315.53264448820676</v>
      </c>
      <c r="AG122" s="4">
        <f t="shared" si="44"/>
        <v>586.0887874263932</v>
      </c>
      <c r="AH122" s="4">
        <f t="shared" si="45"/>
        <v>333.10898674144607</v>
      </c>
      <c r="AI122" s="4">
        <f t="shared" si="46"/>
        <v>576.54561222120105</v>
      </c>
      <c r="AJ122" s="4">
        <f t="shared" si="30"/>
        <v>66.073450999996908</v>
      </c>
    </row>
    <row r="123" spans="1:36" x14ac:dyDescent="0.55000000000000004">
      <c r="A123" s="35">
        <v>29</v>
      </c>
      <c r="B123" s="23">
        <v>-0.41348067255104143</v>
      </c>
      <c r="C123" s="23">
        <v>11.569291912878805</v>
      </c>
      <c r="D123" s="6">
        <f t="shared" si="31"/>
        <v>-43.341744752269889</v>
      </c>
      <c r="E123" s="6">
        <f t="shared" si="32"/>
        <v>-72.682142158607007</v>
      </c>
      <c r="F123" s="4">
        <f t="shared" si="16"/>
        <v>-36.641744752269886</v>
      </c>
      <c r="G123" s="4">
        <f t="shared" si="17"/>
        <v>48.11385921010779</v>
      </c>
      <c r="H123" s="4">
        <f t="shared" si="18"/>
        <v>-31.182142158607007</v>
      </c>
      <c r="I123" s="4">
        <f t="shared" si="33"/>
        <v>49.753465866672769</v>
      </c>
      <c r="J123" s="4">
        <f t="shared" si="34"/>
        <v>-38.529598275001248</v>
      </c>
      <c r="K123" s="4">
        <f t="shared" si="19"/>
        <v>117.65825524773011</v>
      </c>
      <c r="L123" s="4">
        <f t="shared" si="20"/>
        <v>-40.159555491922475</v>
      </c>
      <c r="M123" s="4">
        <f t="shared" si="35"/>
        <v>3</v>
      </c>
      <c r="N123" s="4">
        <f t="array" aca="1" ref="N123" ca="1">INDIRECT(ADDRESS(ROW(N123),COLUMN(E123)+M123))</f>
        <v>-31.182142158607007</v>
      </c>
      <c r="O123" s="6">
        <f t="shared" si="36"/>
        <v>-25.849350609481974</v>
      </c>
      <c r="P123" s="6">
        <f t="shared" si="37"/>
        <v>-82.378334563533741</v>
      </c>
      <c r="Q123" s="4">
        <f t="shared" si="21"/>
        <v>-19.149350609481974</v>
      </c>
      <c r="R123" s="4">
        <f t="shared" si="22"/>
        <v>45.141287813409413</v>
      </c>
      <c r="S123" s="4">
        <f t="shared" si="23"/>
        <v>-40.878334563533741</v>
      </c>
      <c r="T123" s="4">
        <f t="shared" si="24"/>
        <v>53.569645774203678</v>
      </c>
      <c r="U123" s="4">
        <f t="shared" si="38"/>
        <v>-58.220686854375899</v>
      </c>
      <c r="V123" s="4">
        <f t="shared" si="25"/>
        <v>135.15064939051803</v>
      </c>
      <c r="W123" s="4">
        <f t="shared" si="26"/>
        <v>-38.109763034072195</v>
      </c>
      <c r="X123" s="4">
        <f t="shared" si="27"/>
        <v>3</v>
      </c>
      <c r="Y123" s="4">
        <f t="array" aca="1" ref="Y123" ca="1">INDIRECT(ADDRESS(ROW(Y123),COLUMN(P123)+X123))</f>
        <v>-40.878334563533741</v>
      </c>
      <c r="Z123" s="4">
        <f t="shared" si="39"/>
        <v>16.930189565925218</v>
      </c>
      <c r="AA123" s="4">
        <f t="shared" si="40"/>
        <v>45.036786401251042</v>
      </c>
      <c r="AB123" s="4">
        <f t="shared" si="28"/>
        <v>-45.036786401251042</v>
      </c>
      <c r="AC123" s="4">
        <f t="shared" ca="1" si="29"/>
        <v>-45.036786401251042</v>
      </c>
      <c r="AD123" s="4">
        <f t="shared" si="41"/>
        <v>287.69192951370064</v>
      </c>
      <c r="AE123" s="4">
        <f t="shared" si="42"/>
        <v>589.90490608635469</v>
      </c>
      <c r="AF123" s="4">
        <f t="shared" si="43"/>
        <v>320.26547043248291</v>
      </c>
      <c r="AG123" s="4">
        <f t="shared" si="44"/>
        <v>583.28263819593985</v>
      </c>
      <c r="AH123" s="4">
        <f t="shared" si="45"/>
        <v>337.75786457527084</v>
      </c>
      <c r="AI123" s="4">
        <f t="shared" si="46"/>
        <v>573.58644579101315</v>
      </c>
      <c r="AJ123" s="4">
        <f t="shared" si="30"/>
        <v>68.595093913645314</v>
      </c>
    </row>
    <row r="124" spans="1:36" x14ac:dyDescent="0.55000000000000004">
      <c r="A124" s="35">
        <v>29.5</v>
      </c>
      <c r="B124" s="23">
        <v>-0.68521947576923425</v>
      </c>
      <c r="C124" s="23">
        <v>11.53490568530113</v>
      </c>
      <c r="D124" s="6">
        <f t="shared" si="31"/>
        <v>-44.347072108945213</v>
      </c>
      <c r="E124" s="6">
        <f t="shared" si="32"/>
        <v>-72.338705329360835</v>
      </c>
      <c r="F124" s="4">
        <f t="shared" si="16"/>
        <v>-37.64707210894521</v>
      </c>
      <c r="G124" s="4">
        <f t="shared" si="17"/>
        <v>48.665468093580166</v>
      </c>
      <c r="H124" s="4">
        <f t="shared" si="18"/>
        <v>-30.838705329360835</v>
      </c>
      <c r="I124" s="4">
        <f t="shared" si="33"/>
        <v>49.37034177272939</v>
      </c>
      <c r="J124" s="4">
        <f t="shared" si="34"/>
        <v>-37.540637148376959</v>
      </c>
      <c r="K124" s="4">
        <f t="shared" si="19"/>
        <v>116.65292789105479</v>
      </c>
      <c r="L124" s="4">
        <f t="shared" si="20"/>
        <v>-40.412117974198338</v>
      </c>
      <c r="M124" s="4">
        <f t="shared" si="35"/>
        <v>3</v>
      </c>
      <c r="N124" s="4">
        <f t="array" aca="1" ref="N124" ca="1">INDIRECT(ADDRESS(ROW(N124),COLUMN(E124)+M124))</f>
        <v>-30.838705329360835</v>
      </c>
      <c r="O124" s="6">
        <f t="shared" si="36"/>
        <v>-26.939958190147216</v>
      </c>
      <c r="P124" s="6">
        <f t="shared" si="37"/>
        <v>-82.187176531430168</v>
      </c>
      <c r="Q124" s="4">
        <f t="shared" si="21"/>
        <v>-20.239958190147217</v>
      </c>
      <c r="R124" s="4">
        <f t="shared" si="22"/>
        <v>45.443396017888773</v>
      </c>
      <c r="S124" s="4">
        <f t="shared" si="23"/>
        <v>-40.687176531430168</v>
      </c>
      <c r="T124" s="4">
        <f t="shared" si="24"/>
        <v>53.015052282572341</v>
      </c>
      <c r="U124" s="4">
        <f t="shared" si="38"/>
        <v>-57.24586093647261</v>
      </c>
      <c r="V124" s="4">
        <f t="shared" si="25"/>
        <v>134.06004180985278</v>
      </c>
      <c r="W124" s="4">
        <f t="shared" si="26"/>
        <v>-38.389005101598265</v>
      </c>
      <c r="X124" s="4">
        <f t="shared" si="27"/>
        <v>3</v>
      </c>
      <c r="Y124" s="4">
        <f t="array" aca="1" ref="Y124" ca="1">INDIRECT(ADDRESS(ROW(Y124),COLUMN(P124)+X124))</f>
        <v>-40.687176531430168</v>
      </c>
      <c r="Z124" s="4">
        <f t="shared" si="39"/>
        <v>17.580638578214966</v>
      </c>
      <c r="AA124" s="4">
        <f t="shared" si="40"/>
        <v>45.378948114180091</v>
      </c>
      <c r="AB124" s="4">
        <f t="shared" si="28"/>
        <v>-45.378948114180091</v>
      </c>
      <c r="AC124" s="4">
        <f t="shared" ca="1" si="29"/>
        <v>-45.378948114180091</v>
      </c>
      <c r="AD124" s="4">
        <f t="shared" si="41"/>
        <v>292.45608680632569</v>
      </c>
      <c r="AE124" s="4">
        <f t="shared" si="42"/>
        <v>587.33433652144481</v>
      </c>
      <c r="AF124" s="4">
        <f t="shared" si="43"/>
        <v>324.97059796865517</v>
      </c>
      <c r="AG124" s="4">
        <f t="shared" si="44"/>
        <v>580.42806662556393</v>
      </c>
      <c r="AH124" s="4">
        <f t="shared" si="45"/>
        <v>342.37771188745313</v>
      </c>
      <c r="AI124" s="4">
        <f t="shared" si="46"/>
        <v>570.57959542349454</v>
      </c>
      <c r="AJ124" s="4">
        <f t="shared" si="30"/>
        <v>71.165663478555189</v>
      </c>
    </row>
    <row r="125" spans="1:36" x14ac:dyDescent="0.55000000000000004">
      <c r="A125" s="35">
        <v>30</v>
      </c>
      <c r="B125" s="23">
        <v>-0.96013606287185216</v>
      </c>
      <c r="C125" s="23">
        <v>11.49586453524236</v>
      </c>
      <c r="D125" s="6">
        <f t="shared" si="31"/>
        <v>-45.352252230383201</v>
      </c>
      <c r="E125" s="6">
        <f t="shared" si="32"/>
        <v>-71.993536122387098</v>
      </c>
      <c r="F125" s="4">
        <f t="shared" si="16"/>
        <v>-38.652252230383198</v>
      </c>
      <c r="G125" s="4">
        <f t="shared" si="17"/>
        <v>49.232634986647724</v>
      </c>
      <c r="H125" s="4">
        <f t="shared" si="18"/>
        <v>-30.493536122387098</v>
      </c>
      <c r="I125" s="4">
        <f t="shared" si="33"/>
        <v>48.988639398103857</v>
      </c>
      <c r="J125" s="4">
        <f t="shared" si="34"/>
        <v>-36.552398546651389</v>
      </c>
      <c r="K125" s="4">
        <f t="shared" si="19"/>
        <v>115.6477477696168</v>
      </c>
      <c r="L125" s="4">
        <f t="shared" si="20"/>
        <v>-40.669513656048274</v>
      </c>
      <c r="M125" s="4">
        <f t="shared" si="35"/>
        <v>3</v>
      </c>
      <c r="N125" s="4">
        <f t="array" aca="1" ref="N125" ca="1">INDIRECT(ADDRESS(ROW(N125),COLUMN(E125)+M125))</f>
        <v>-30.493536122387098</v>
      </c>
      <c r="O125" s="6">
        <f t="shared" si="36"/>
        <v>-28.031744154694426</v>
      </c>
      <c r="P125" s="6">
        <f t="shared" si="37"/>
        <v>-81.993536122387098</v>
      </c>
      <c r="Q125" s="4">
        <f t="shared" si="21"/>
        <v>-21.331744154694427</v>
      </c>
      <c r="R125" s="4">
        <f t="shared" si="22"/>
        <v>45.768654954853204</v>
      </c>
      <c r="S125" s="4">
        <f t="shared" si="23"/>
        <v>-40.493536122387098</v>
      </c>
      <c r="T125" s="4">
        <f t="shared" si="24"/>
        <v>52.461602951442458</v>
      </c>
      <c r="U125" s="4">
        <f t="shared" si="38"/>
        <v>-56.271157946012764</v>
      </c>
      <c r="V125" s="4">
        <f t="shared" si="25"/>
        <v>132.96825584530558</v>
      </c>
      <c r="W125" s="4">
        <f t="shared" si="26"/>
        <v>-38.672715362898195</v>
      </c>
      <c r="X125" s="4">
        <f t="shared" si="27"/>
        <v>3</v>
      </c>
      <c r="Y125" s="4">
        <f t="array" aca="1" ref="Y125" ca="1">INDIRECT(ADDRESS(ROW(Y125),COLUMN(P125)+X125))</f>
        <v>-40.493536122387098</v>
      </c>
      <c r="Z125" s="4">
        <f t="shared" si="39"/>
        <v>18.227064283802029</v>
      </c>
      <c r="AA125" s="4">
        <f t="shared" si="40"/>
        <v>45.734303048397251</v>
      </c>
      <c r="AB125" s="4">
        <f t="shared" si="28"/>
        <v>-45.734303048397251</v>
      </c>
      <c r="AC125" s="4">
        <f t="shared" ca="1" si="29"/>
        <v>-45.734303048397251</v>
      </c>
      <c r="AD125" s="4">
        <f t="shared" si="41"/>
        <v>297.19474246965001</v>
      </c>
      <c r="AE125" s="4">
        <f t="shared" si="42"/>
        <v>584.71526267809747</v>
      </c>
      <c r="AF125" s="4">
        <f t="shared" si="43"/>
        <v>329.64774776961673</v>
      </c>
      <c r="AG125" s="4">
        <f t="shared" si="44"/>
        <v>577.52551671594199</v>
      </c>
      <c r="AH125" s="4">
        <f t="shared" si="45"/>
        <v>346.96825584530552</v>
      </c>
      <c r="AI125" s="4">
        <f t="shared" si="46"/>
        <v>567.52551671594199</v>
      </c>
      <c r="AJ125" s="4">
        <f t="shared" si="30"/>
        <v>73.784737321902526</v>
      </c>
    </row>
    <row r="126" spans="1:36" x14ac:dyDescent="0.55000000000000004">
      <c r="A126" s="35">
        <v>30.5</v>
      </c>
      <c r="B126" s="23">
        <v>-1.2381378122264803</v>
      </c>
      <c r="C126" s="23">
        <v>11.452391551308395</v>
      </c>
      <c r="D126" s="6">
        <f t="shared" si="31"/>
        <v>-46.357136882555984</v>
      </c>
      <c r="E126" s="6">
        <f t="shared" si="32"/>
        <v>-71.64644070818612</v>
      </c>
      <c r="F126" s="4">
        <f t="shared" si="16"/>
        <v>-39.657136882555989</v>
      </c>
      <c r="G126" s="4">
        <f t="shared" si="17"/>
        <v>49.814620274513423</v>
      </c>
      <c r="H126" s="4">
        <f t="shared" si="18"/>
        <v>-30.14644070818612</v>
      </c>
      <c r="I126" s="4">
        <f t="shared" si="33"/>
        <v>48.608602507803766</v>
      </c>
      <c r="J126" s="4">
        <f t="shared" si="34"/>
        <v>-35.564908280514473</v>
      </c>
      <c r="K126" s="4">
        <f t="shared" si="19"/>
        <v>114.64286311744402</v>
      </c>
      <c r="L126" s="4">
        <f t="shared" si="20"/>
        <v>-40.931745494703229</v>
      </c>
      <c r="M126" s="4">
        <f t="shared" si="35"/>
        <v>3</v>
      </c>
      <c r="N126" s="4">
        <f t="array" aca="1" ref="N126" ca="1">INDIRECT(ADDRESS(ROW(N126),COLUMN(E126)+M126))</f>
        <v>-30.14644070818612</v>
      </c>
      <c r="O126" s="6">
        <f t="shared" si="36"/>
        <v>-29.124553673725465</v>
      </c>
      <c r="P126" s="6">
        <f t="shared" si="37"/>
        <v>-81.797207967400198</v>
      </c>
      <c r="Q126" s="4">
        <f t="shared" si="21"/>
        <v>-22.424553673725466</v>
      </c>
      <c r="R126" s="4">
        <f t="shared" si="22"/>
        <v>46.116435003517957</v>
      </c>
      <c r="S126" s="4">
        <f t="shared" si="23"/>
        <v>-40.297207967400198</v>
      </c>
      <c r="T126" s="4">
        <f t="shared" si="24"/>
        <v>51.909554625017321</v>
      </c>
      <c r="U126" s="4">
        <f t="shared" si="38"/>
        <v>-55.296622904125371</v>
      </c>
      <c r="V126" s="4">
        <f t="shared" si="25"/>
        <v>131.87544632627453</v>
      </c>
      <c r="W126" s="4">
        <f t="shared" si="26"/>
        <v>-38.96088387549225</v>
      </c>
      <c r="X126" s="4">
        <f t="shared" si="27"/>
        <v>3</v>
      </c>
      <c r="Y126" s="4">
        <f t="array" aca="1" ref="Y126" ca="1">INDIRECT(ADDRESS(ROW(Y126),COLUMN(P126)+X126))</f>
        <v>-40.297207967400198</v>
      </c>
      <c r="Z126" s="4">
        <f t="shared" si="39"/>
        <v>18.869270391506674</v>
      </c>
      <c r="AA126" s="4">
        <f t="shared" si="40"/>
        <v>46.102570730775668</v>
      </c>
      <c r="AB126" s="4">
        <f t="shared" si="28"/>
        <v>-46.102570730775668</v>
      </c>
      <c r="AC126" s="4">
        <f t="shared" ca="1" si="29"/>
        <v>-46.102570730775668</v>
      </c>
      <c r="AD126" s="4">
        <f t="shared" si="41"/>
        <v>301.90760732236868</v>
      </c>
      <c r="AE126" s="4">
        <f t="shared" si="42"/>
        <v>582.04810412439736</v>
      </c>
      <c r="AF126" s="4">
        <f t="shared" si="43"/>
        <v>334.29663533797208</v>
      </c>
      <c r="AG126" s="4">
        <f t="shared" si="44"/>
        <v>574.57542962295827</v>
      </c>
      <c r="AH126" s="4">
        <f t="shared" si="45"/>
        <v>351.52921854680255</v>
      </c>
      <c r="AI126" s="4">
        <f t="shared" si="46"/>
        <v>564.42466236374412</v>
      </c>
      <c r="AJ126" s="4">
        <f t="shared" si="30"/>
        <v>76.451895875602645</v>
      </c>
    </row>
    <row r="127" spans="1:36" x14ac:dyDescent="0.55000000000000004">
      <c r="A127" s="35">
        <v>31</v>
      </c>
      <c r="B127" s="23">
        <v>-1.5191386495295316</v>
      </c>
      <c r="C127" s="23">
        <v>11.404703715407814</v>
      </c>
      <c r="D127" s="6">
        <f t="shared" ref="D127:D158" si="47">B127+$C$45*COS(RADIANS(A127))+$D$45*SIN(RADIANS(A127))</f>
        <v>-47.361584636212676</v>
      </c>
      <c r="E127" s="6">
        <f t="shared" ref="E127:E158" si="48">C127-$C$45*SIN(RADIANS(A127))+$D$45*COS(RADIANS(A127))</f>
        <v>-71.297231848144975</v>
      </c>
      <c r="F127" s="4">
        <f t="shared" si="16"/>
        <v>-40.66158463621268</v>
      </c>
      <c r="G127" s="4">
        <f t="shared" si="17"/>
        <v>50.410708097982436</v>
      </c>
      <c r="H127" s="4">
        <f t="shared" si="18"/>
        <v>-29.797231848144975</v>
      </c>
      <c r="I127" s="4">
        <f t="shared" ref="I127:I158" si="49">-(D127-$C$23)*SIN(RADIANS($C$25))+(E127-$C$24)*COS(RADIANS($C$25))</f>
        <v>48.230465443898197</v>
      </c>
      <c r="J127" s="4">
        <f t="shared" ref="J127:J158" si="50">$C$26-SQRT((D127-$C$43)^2+(E127-$D$43)^2)</f>
        <v>-34.578188830356396</v>
      </c>
      <c r="K127" s="4">
        <f t="shared" si="19"/>
        <v>113.63841536378732</v>
      </c>
      <c r="L127" s="4">
        <f t="shared" si="20"/>
        <v>-41.198822784224163</v>
      </c>
      <c r="M127" s="4">
        <f t="shared" ref="M127:M158" si="51">IF(D127&gt;=$C$20,IF(E127&lt;$C$21,1,2),IF(D127&gt;=$C$22,3,IF(L127&gt;=45+$C$25/2,6,IF(L127&lt;-90+$C$25,5,4))))</f>
        <v>3</v>
      </c>
      <c r="N127" s="4">
        <f t="array" aca="1" ref="N127" ca="1">INDIRECT(ADDRESS(ROW(N127),COLUMN(E127)+M127))</f>
        <v>-29.797231848144975</v>
      </c>
      <c r="O127" s="6">
        <f t="shared" ref="O127:O158" si="52">B127+$C$46*COS(RADIANS(A127))+$D$46*SIN(RADIANS(A127))</f>
        <v>-30.218238622170428</v>
      </c>
      <c r="P127" s="6">
        <f t="shared" ref="P127:P158" si="53">C127-$C$46*SIN(RADIANS(A127))+$D$46*COS(RADIANS(A127))</f>
        <v>-81.597993346346072</v>
      </c>
      <c r="Q127" s="4">
        <f t="shared" si="21"/>
        <v>-23.518238622170429</v>
      </c>
      <c r="R127" s="4">
        <f t="shared" si="22"/>
        <v>46.486090589475936</v>
      </c>
      <c r="S127" s="4">
        <f t="shared" si="23"/>
        <v>-40.097993346346072</v>
      </c>
      <c r="T127" s="4">
        <f t="shared" si="24"/>
        <v>51.359154744702799</v>
      </c>
      <c r="U127" s="4">
        <f t="shared" ref="U127:U158" si="54">$C$26-SQRT((O127-$C$43)^2+(P127-$D$43)^2)</f>
        <v>-54.322296818476715</v>
      </c>
      <c r="V127" s="4">
        <f t="shared" si="25"/>
        <v>130.78176137782958</v>
      </c>
      <c r="W127" s="4">
        <f t="shared" si="26"/>
        <v>-39.253505375483314</v>
      </c>
      <c r="X127" s="4">
        <f t="shared" si="27"/>
        <v>3</v>
      </c>
      <c r="Y127" s="4">
        <f t="array" aca="1" ref="Y127" ca="1">INDIRECT(ADDRESS(ROW(Y127),COLUMN(P127)+X127))</f>
        <v>-40.097993346346072</v>
      </c>
      <c r="Z127" s="4">
        <f t="shared" ref="Z127:Z158" si="55">($C$20-D127)*COS(-RADIANS(A127))+($C$21-E127)*SIN(-RADIANS(A127))</f>
        <v>19.507071816175767</v>
      </c>
      <c r="AA127" s="4">
        <f t="shared" ref="AA127:AA158" si="56">-($C$20-D127)*SIN(-RADIANS(A127))+($C$21-E127)*COS(-RADIANS(A127))</f>
        <v>46.483477065496658</v>
      </c>
      <c r="AB127" s="4">
        <f t="shared" si="28"/>
        <v>-46.483477065496658</v>
      </c>
      <c r="AC127" s="4">
        <f t="shared" ca="1" si="29"/>
        <v>-46.483477065496658</v>
      </c>
      <c r="AD127" s="4">
        <f t="shared" ref="AD127:AD158" si="57">B127+$C$49*COS(RADIANS(A127))+$D$49*SIN(RADIANS(A127))</f>
        <v>306.59438736497043</v>
      </c>
      <c r="AE127" s="4">
        <f t="shared" ref="AE127:AE158" si="58">C127-$C$49*SIN(RADIANS(A127))+$D$49*COS(RADIANS(A127))</f>
        <v>579.3332776460669</v>
      </c>
      <c r="AF127" s="4">
        <f t="shared" ref="AF127:AF158" si="59">B127+$C$48*COS(RADIANS(A127))+$D$48*SIN(RADIANS(A127))</f>
        <v>338.91697154632794</v>
      </c>
      <c r="AG127" s="4">
        <f t="shared" ref="AG127:AG158" si="60">C127-$C$48*SIN(RADIANS(A127))+$D$48*COS(RADIANS(A127))</f>
        <v>571.57824367843932</v>
      </c>
      <c r="AH127" s="4">
        <f t="shared" ref="AH127:AH158" si="61">B127+$C$47*COS(RADIANS(A127))+$D$47*SIN(RADIANS(A127))</f>
        <v>356.06031756037021</v>
      </c>
      <c r="AI127" s="4">
        <f t="shared" ref="AI127:AI158" si="62">C127-$C$47*SIN(RADIANS(A127))+$D$47*COS(RADIANS(A127))</f>
        <v>561.27748218023817</v>
      </c>
      <c r="AJ127" s="4">
        <f t="shared" si="30"/>
        <v>79.166722353933096</v>
      </c>
    </row>
    <row r="128" spans="1:36" x14ac:dyDescent="0.55000000000000004">
      <c r="A128" s="35">
        <v>31.5</v>
      </c>
      <c r="B128" s="23">
        <v>-1.8030585689507905</v>
      </c>
      <c r="C128" s="23">
        <v>11.353011962541178</v>
      </c>
      <c r="D128" s="6">
        <f t="shared" si="47"/>
        <v>-48.365460392239449</v>
      </c>
      <c r="E128" s="6">
        <f t="shared" si="48"/>
        <v>-70.945728832483155</v>
      </c>
      <c r="F128" s="4">
        <f t="shared" ref="F128:F191" si="63">D128-$C$20</f>
        <v>-41.665460392239453</v>
      </c>
      <c r="G128" s="4">
        <f t="shared" ref="G128:G191" si="64">SQRT((D128-$C$20)^2+(E128-$C$21)^2)</f>
        <v>51.02020713573598</v>
      </c>
      <c r="H128" s="4">
        <f t="shared" ref="H128:H191" si="65">E128-$C$21</f>
        <v>-29.445728832483155</v>
      </c>
      <c r="I128" s="4">
        <f t="shared" si="49"/>
        <v>47.85445347814678</v>
      </c>
      <c r="J128" s="4">
        <f t="shared" si="50"/>
        <v>-33.592259785553651</v>
      </c>
      <c r="K128" s="4">
        <f t="shared" ref="K128:K191" si="66">D128-$C$27</f>
        <v>112.63453960776056</v>
      </c>
      <c r="L128" s="4">
        <f t="shared" ref="L128:L191" si="67">DEGREES(ATAN2(D128-$C$43,E128-$D$43))</f>
        <v>-41.47076131523243</v>
      </c>
      <c r="M128" s="4">
        <f t="shared" si="51"/>
        <v>3</v>
      </c>
      <c r="N128" s="4">
        <f t="array" aca="1" ref="N128" ca="1">INDIRECT(ADDRESS(ROW(N128),COLUMN(E128)+M128))</f>
        <v>-29.445728832483155</v>
      </c>
      <c r="O128" s="6">
        <f t="shared" si="52"/>
        <v>-31.312657105157598</v>
      </c>
      <c r="P128" s="6">
        <f t="shared" si="53"/>
        <v>-81.39570012680214</v>
      </c>
      <c r="Q128" s="4">
        <f t="shared" ref="Q128:Q191" si="68">O128-$C$20</f>
        <v>-24.612657105157599</v>
      </c>
      <c r="R128" s="4">
        <f t="shared" ref="R128:R191" si="69">SQRT((O128-$C$20)^2+(P128-$C$21)^2)</f>
        <v>46.876964261604925</v>
      </c>
      <c r="S128" s="4">
        <f t="shared" ref="S128:S191" si="70">P128-$C$21</f>
        <v>-39.89570012680214</v>
      </c>
      <c r="T128" s="4">
        <f t="shared" ref="T128:T191" si="71">-(O128-$C$23)*SIN(RADIANS($C$25))+(P128-$C$24)*COS(RADIANS($C$25))</f>
        <v>50.810641700738998</v>
      </c>
      <c r="U128" s="4">
        <f t="shared" si="54"/>
        <v>-53.348217151106766</v>
      </c>
      <c r="V128" s="4">
        <f t="shared" ref="V128:V191" si="72">O128-$C$27</f>
        <v>129.6873428948424</v>
      </c>
      <c r="W128" s="4">
        <f t="shared" ref="W128:W191" si="73">DEGREES(ATAN2(O128-$C$43,P128-$D$43))</f>
        <v>-39.550579335453541</v>
      </c>
      <c r="X128" s="4">
        <f t="shared" ref="X128:X191" si="74">IF(O128&gt;=$C$20,IF(P128&lt;$C$21,1,2),IF(O128&gt;=$C$22,3,IF(W128&gt;=45+$C$25/2,6,IF(W128&lt;-90+$C$25,5,4))))</f>
        <v>3</v>
      </c>
      <c r="Y128" s="4">
        <f t="array" aca="1" ref="Y128" ca="1">INDIRECT(ADDRESS(ROW(Y128),COLUMN(P128)+X128))</f>
        <v>-39.89570012680214</v>
      </c>
      <c r="Z128" s="4">
        <f t="shared" si="55"/>
        <v>20.140293944740485</v>
      </c>
      <c r="AA128" s="4">
        <f t="shared" si="56"/>
        <v>46.876754324428802</v>
      </c>
      <c r="AB128" s="4">
        <f t="shared" ref="AB128:AB191" si="75">-AA128</f>
        <v>-46.876754324428802</v>
      </c>
      <c r="AC128" s="4">
        <f t="shared" ref="AC128:AC191" ca="1" si="76">IF(AND(Z128&gt;0,Z128&lt;$C$12),MIN(N128,Y128,AB128),MIN(N128,Y128))</f>
        <v>-39.89570012680214</v>
      </c>
      <c r="AD128" s="4">
        <f t="shared" si="57"/>
        <v>311.25478428753792</v>
      </c>
      <c r="AE128" s="4">
        <f t="shared" si="58"/>
        <v>576.57119729104056</v>
      </c>
      <c r="AF128" s="4">
        <f t="shared" si="59"/>
        <v>343.50846314472216</v>
      </c>
      <c r="AG128" s="4">
        <f t="shared" si="60"/>
        <v>568.53439443308594</v>
      </c>
      <c r="AH128" s="4">
        <f t="shared" si="61"/>
        <v>360.56126643180397</v>
      </c>
      <c r="AI128" s="4">
        <f t="shared" si="62"/>
        <v>558.08442313876697</v>
      </c>
      <c r="AJ128" s="4">
        <f t="shared" ref="AJ128:AJ191" si="77">MIN($D$36-AE128,$D$36-AG128,$D$36-AI128)</f>
        <v>81.928802708959438</v>
      </c>
    </row>
    <row r="129" spans="1:36" x14ac:dyDescent="0.55000000000000004">
      <c r="A129" s="35">
        <v>32</v>
      </c>
      <c r="B129" s="23">
        <v>-2.0898231854769849</v>
      </c>
      <c r="C129" s="23">
        <v>11.297521259444045</v>
      </c>
      <c r="D129" s="6">
        <f t="shared" si="47"/>
        <v>-49.368634938198639</v>
      </c>
      <c r="E129" s="6">
        <f t="shared" si="48"/>
        <v>-70.591757399307781</v>
      </c>
      <c r="F129" s="4">
        <f t="shared" si="63"/>
        <v>-42.668634938198636</v>
      </c>
      <c r="G129" s="4">
        <f t="shared" si="64"/>
        <v>51.642451104391284</v>
      </c>
      <c r="H129" s="4">
        <f t="shared" si="65"/>
        <v>-29.091757399307781</v>
      </c>
      <c r="I129" s="4">
        <f t="shared" si="49"/>
        <v>47.480783159058149</v>
      </c>
      <c r="J129" s="4">
        <f t="shared" si="50"/>
        <v>-32.607138250112115</v>
      </c>
      <c r="K129" s="4">
        <f t="shared" si="66"/>
        <v>111.63136506180136</v>
      </c>
      <c r="L129" s="4">
        <f t="shared" si="67"/>
        <v>-41.747583544680126</v>
      </c>
      <c r="M129" s="4">
        <f t="shared" si="51"/>
        <v>3</v>
      </c>
      <c r="N129" s="4">
        <f t="array" aca="1" ref="N129" ca="1">INDIRECT(ADDRESS(ROW(N129),COLUMN(E129)+M129))</f>
        <v>-29.091757399307781</v>
      </c>
      <c r="O129" s="6">
        <f t="shared" si="52"/>
        <v>-32.407673015070117</v>
      </c>
      <c r="P129" s="6">
        <f t="shared" si="53"/>
        <v>-81.190142683971885</v>
      </c>
      <c r="Q129" s="4">
        <f t="shared" si="68"/>
        <v>-25.707673015070117</v>
      </c>
      <c r="R129" s="4">
        <f t="shared" si="69"/>
        <v>47.288390521604896</v>
      </c>
      <c r="S129" s="4">
        <f t="shared" si="70"/>
        <v>-39.690142683971885</v>
      </c>
      <c r="T129" s="4">
        <f t="shared" si="71"/>
        <v>50.264245178259451</v>
      </c>
      <c r="U129" s="4">
        <f t="shared" si="54"/>
        <v>-52.374418251029425</v>
      </c>
      <c r="V129" s="4">
        <f t="shared" si="72"/>
        <v>128.59232698492988</v>
      </c>
      <c r="W129" s="4">
        <f t="shared" si="73"/>
        <v>-39.852110023761014</v>
      </c>
      <c r="X129" s="4">
        <f t="shared" si="74"/>
        <v>3</v>
      </c>
      <c r="Y129" s="4">
        <f t="array" aca="1" ref="Y129" ca="1">INDIRECT(ADDRESS(ROW(Y129),COLUMN(P129)+X129))</f>
        <v>-39.690142683971885</v>
      </c>
      <c r="Z129" s="4">
        <f t="shared" si="55"/>
        <v>20.768771948640836</v>
      </c>
      <c r="AA129" s="4">
        <f t="shared" si="56"/>
        <v>47.282141108613025</v>
      </c>
      <c r="AB129" s="4">
        <f t="shared" si="75"/>
        <v>-47.282141108613025</v>
      </c>
      <c r="AC129" s="4">
        <f t="shared" ca="1" si="76"/>
        <v>-39.690142683971885</v>
      </c>
      <c r="AD129" s="4">
        <f t="shared" si="57"/>
        <v>315.88849594621428</v>
      </c>
      <c r="AE129" s="4">
        <f t="shared" si="58"/>
        <v>573.76227443264008</v>
      </c>
      <c r="AF129" s="4">
        <f t="shared" si="59"/>
        <v>348.07081323670508</v>
      </c>
      <c r="AG129" s="4">
        <f t="shared" si="60"/>
        <v>565.4443147180117</v>
      </c>
      <c r="AH129" s="4">
        <f t="shared" si="61"/>
        <v>365.03177515983356</v>
      </c>
      <c r="AI129" s="4">
        <f t="shared" si="62"/>
        <v>554.84592943334758</v>
      </c>
      <c r="AJ129" s="4">
        <f t="shared" si="77"/>
        <v>84.737725567359917</v>
      </c>
    </row>
    <row r="130" spans="1:36" x14ac:dyDescent="0.55000000000000004">
      <c r="A130" s="35">
        <v>32.5</v>
      </c>
      <c r="B130" s="23">
        <v>-2.3793633169066442</v>
      </c>
      <c r="C130" s="23">
        <v>11.238430698911179</v>
      </c>
      <c r="D130" s="6">
        <f t="shared" si="47"/>
        <v>-50.370984534498973</v>
      </c>
      <c r="E130" s="6">
        <f t="shared" si="48"/>
        <v>-70.235149637951039</v>
      </c>
      <c r="F130" s="4">
        <f t="shared" si="63"/>
        <v>-43.67098453449897</v>
      </c>
      <c r="G130" s="4">
        <f t="shared" si="64"/>
        <v>52.276799011874154</v>
      </c>
      <c r="H130" s="4">
        <f t="shared" si="65"/>
        <v>-28.735149637951039</v>
      </c>
      <c r="I130" s="4">
        <f t="shared" si="49"/>
        <v>47.109662651942415</v>
      </c>
      <c r="J130" s="4">
        <f t="shared" si="50"/>
        <v>-31.622839217532345</v>
      </c>
      <c r="K130" s="4">
        <f t="shared" si="66"/>
        <v>110.62901546550103</v>
      </c>
      <c r="L130" s="4">
        <f t="shared" si="67"/>
        <v>-42.029318777759038</v>
      </c>
      <c r="M130" s="4">
        <f t="shared" si="51"/>
        <v>3</v>
      </c>
      <c r="N130" s="4">
        <f t="array" aca="1" ref="N130" ca="1">INDIRECT(ADDRESS(ROW(N130),COLUMN(E130)+M130))</f>
        <v>-28.735149637951039</v>
      </c>
      <c r="O130" s="6">
        <f t="shared" si="52"/>
        <v>-33.503155618241266</v>
      </c>
      <c r="P130" s="6">
        <f t="shared" si="53"/>
        <v>-80.981141804887514</v>
      </c>
      <c r="Q130" s="4">
        <f t="shared" si="68"/>
        <v>-26.803155618241266</v>
      </c>
      <c r="R130" s="4">
        <f t="shared" si="69"/>
        <v>47.719699384146324</v>
      </c>
      <c r="S130" s="4">
        <f t="shared" si="70"/>
        <v>-39.481141804887514</v>
      </c>
      <c r="T130" s="4">
        <f t="shared" si="71"/>
        <v>49.720186496343452</v>
      </c>
      <c r="U130" s="4">
        <f t="shared" si="54"/>
        <v>-51.400931754339197</v>
      </c>
      <c r="V130" s="4">
        <f t="shared" si="72"/>
        <v>127.49684438175873</v>
      </c>
      <c r="W130" s="4">
        <f t="shared" si="73"/>
        <v>-40.158106566474913</v>
      </c>
      <c r="X130" s="4">
        <f t="shared" si="74"/>
        <v>3</v>
      </c>
      <c r="Y130" s="4">
        <f t="array" aca="1" ref="Y130" ca="1">INDIRECT(ADDRESS(ROW(Y130),COLUMN(P130)+X130))</f>
        <v>-39.481141804887514</v>
      </c>
      <c r="Z130" s="4">
        <f t="shared" si="55"/>
        <v>21.392350140364787</v>
      </c>
      <c r="AA130" s="4">
        <f t="shared" si="56"/>
        <v>47.699382285307649</v>
      </c>
      <c r="AB130" s="4">
        <f t="shared" si="75"/>
        <v>-47.699382285307649</v>
      </c>
      <c r="AC130" s="4">
        <f t="shared" ca="1" si="76"/>
        <v>-39.481141804887514</v>
      </c>
      <c r="AD130" s="4">
        <f t="shared" si="57"/>
        <v>320.49521680988221</v>
      </c>
      <c r="AE130" s="4">
        <f t="shared" si="58"/>
        <v>570.90691784817875</v>
      </c>
      <c r="AF130" s="4">
        <f t="shared" si="59"/>
        <v>352.60372172561893</v>
      </c>
      <c r="AG130" s="4">
        <f t="shared" si="60"/>
        <v>562.3084347217133</v>
      </c>
      <c r="AH130" s="4">
        <f t="shared" si="61"/>
        <v>369.47155064187666</v>
      </c>
      <c r="AI130" s="4">
        <f t="shared" si="62"/>
        <v>551.56244255477679</v>
      </c>
      <c r="AJ130" s="4">
        <f t="shared" si="77"/>
        <v>87.59308215182125</v>
      </c>
    </row>
    <row r="131" spans="1:36" x14ac:dyDescent="0.55000000000000004">
      <c r="A131" s="35">
        <v>33</v>
      </c>
      <c r="B131" s="23">
        <v>-2.6716145939420302</v>
      </c>
      <c r="C131" s="23">
        <v>11.175933607009704</v>
      </c>
      <c r="D131" s="6">
        <f t="shared" si="47"/>
        <v>-51.372390528642192</v>
      </c>
      <c r="E131" s="6">
        <f t="shared" si="48"/>
        <v>-69.875743879382455</v>
      </c>
      <c r="F131" s="4">
        <f t="shared" si="63"/>
        <v>-44.672390528642197</v>
      </c>
      <c r="G131" s="4">
        <f t="shared" si="64"/>
        <v>52.922635197539357</v>
      </c>
      <c r="H131" s="4">
        <f t="shared" si="65"/>
        <v>-28.375743879382455</v>
      </c>
      <c r="I131" s="4">
        <f t="shared" si="49"/>
        <v>46.74129207081775</v>
      </c>
      <c r="J131" s="4">
        <f t="shared" si="50"/>
        <v>-30.63937591761902</v>
      </c>
      <c r="K131" s="4">
        <f t="shared" si="66"/>
        <v>109.6276094713578</v>
      </c>
      <c r="L131" s="4">
        <f t="shared" si="67"/>
        <v>-42.316003364024645</v>
      </c>
      <c r="M131" s="4">
        <f t="shared" si="51"/>
        <v>3</v>
      </c>
      <c r="N131" s="4">
        <f t="array" aca="1" ref="N131" ca="1">INDIRECT(ADDRESS(ROW(N131),COLUMN(E131)+M131))</f>
        <v>-28.375743879382455</v>
      </c>
      <c r="O131" s="6">
        <f t="shared" si="52"/>
        <v>-34.59897916973371</v>
      </c>
      <c r="P131" s="6">
        <f t="shared" si="53"/>
        <v>-80.768524579682989</v>
      </c>
      <c r="Q131" s="4">
        <f t="shared" si="68"/>
        <v>-27.89897916973371</v>
      </c>
      <c r="R131" s="4">
        <f t="shared" si="69"/>
        <v>48.170219652586212</v>
      </c>
      <c r="S131" s="4">
        <f t="shared" si="70"/>
        <v>-39.268524579682989</v>
      </c>
      <c r="T131" s="4">
        <f t="shared" si="71"/>
        <v>49.178678938920704</v>
      </c>
      <c r="U131" s="4">
        <f t="shared" si="54"/>
        <v>-50.427786954432321</v>
      </c>
      <c r="V131" s="4">
        <f t="shared" si="72"/>
        <v>126.40102083026629</v>
      </c>
      <c r="W131" s="4">
        <f t="shared" si="73"/>
        <v>-40.468583013095902</v>
      </c>
      <c r="X131" s="4">
        <f t="shared" si="74"/>
        <v>3</v>
      </c>
      <c r="Y131" s="4">
        <f t="array" aca="1" ref="Y131" ca="1">INDIRECT(ADDRESS(ROW(Y131),COLUMN(P131)+X131))</f>
        <v>-39.268524579682989</v>
      </c>
      <c r="Z131" s="4">
        <f t="shared" si="55"/>
        <v>22.010881371835715</v>
      </c>
      <c r="AA131" s="4">
        <f t="shared" si="56"/>
        <v>48.128228904529692</v>
      </c>
      <c r="AB131" s="4">
        <f t="shared" si="75"/>
        <v>-48.128228904529692</v>
      </c>
      <c r="AC131" s="4">
        <f t="shared" ca="1" si="76"/>
        <v>-39.268524579682989</v>
      </c>
      <c r="AD131" s="4">
        <f t="shared" si="57"/>
        <v>325.07463837860792</v>
      </c>
      <c r="AE131" s="4">
        <f t="shared" si="58"/>
        <v>568.00553381020768</v>
      </c>
      <c r="AF131" s="4">
        <f t="shared" si="59"/>
        <v>357.10688573262809</v>
      </c>
      <c r="AG131" s="4">
        <f t="shared" si="60"/>
        <v>559.12718207968555</v>
      </c>
      <c r="AH131" s="4">
        <f t="shared" si="61"/>
        <v>373.88029709153659</v>
      </c>
      <c r="AI131" s="4">
        <f t="shared" si="62"/>
        <v>548.23440137938508</v>
      </c>
      <c r="AJ131" s="4">
        <f t="shared" si="77"/>
        <v>90.49446618979232</v>
      </c>
    </row>
    <row r="132" spans="1:36" x14ac:dyDescent="0.55000000000000004">
      <c r="A132" s="35">
        <v>33.5</v>
      </c>
      <c r="B132" s="23">
        <v>-2.9665170968367574</v>
      </c>
      <c r="C132" s="23">
        <v>11.110217660731545</v>
      </c>
      <c r="D132" s="6">
        <f t="shared" si="47"/>
        <v>-52.3727389960046</v>
      </c>
      <c r="E132" s="6">
        <f t="shared" si="48"/>
        <v>-69.51338457614564</v>
      </c>
      <c r="F132" s="4">
        <f t="shared" si="63"/>
        <v>-45.672738996004597</v>
      </c>
      <c r="G132" s="4">
        <f t="shared" si="64"/>
        <v>53.579369190092123</v>
      </c>
      <c r="H132" s="4">
        <f t="shared" si="65"/>
        <v>-28.01338457614564</v>
      </c>
      <c r="I132" s="4">
        <f t="shared" si="49"/>
        <v>46.375863801285305</v>
      </c>
      <c r="J132" s="4">
        <f t="shared" si="50"/>
        <v>-29.656760137812768</v>
      </c>
      <c r="K132" s="4">
        <f t="shared" si="66"/>
        <v>108.6272610039954</v>
      </c>
      <c r="L132" s="4">
        <f t="shared" si="67"/>
        <v>-42.607680909814178</v>
      </c>
      <c r="M132" s="4">
        <f t="shared" si="51"/>
        <v>3</v>
      </c>
      <c r="N132" s="4">
        <f t="array" aca="1" ref="N132" ca="1">INDIRECT(ADDRESS(ROW(N132),COLUMN(E132)+M132))</f>
        <v>-28.01338457614564</v>
      </c>
      <c r="O132" s="6">
        <f t="shared" si="52"/>
        <v>-35.695022554661236</v>
      </c>
      <c r="P132" s="6">
        <f t="shared" si="53"/>
        <v>-80.552124282386799</v>
      </c>
      <c r="Q132" s="4">
        <f t="shared" si="68"/>
        <v>-28.995022554661237</v>
      </c>
      <c r="R132" s="4">
        <f t="shared" si="69"/>
        <v>48.639281901692371</v>
      </c>
      <c r="S132" s="4">
        <f t="shared" si="70"/>
        <v>-39.052124282386799</v>
      </c>
      <c r="T132" s="4">
        <f t="shared" si="71"/>
        <v>48.639928076643443</v>
      </c>
      <c r="U132" s="4">
        <f t="shared" si="54"/>
        <v>-49.45501114481084</v>
      </c>
      <c r="V132" s="4">
        <f t="shared" si="72"/>
        <v>125.30497744533876</v>
      </c>
      <c r="W132" s="4">
        <f t="shared" si="73"/>
        <v>-40.783558407128965</v>
      </c>
      <c r="X132" s="4">
        <f t="shared" si="74"/>
        <v>3</v>
      </c>
      <c r="Y132" s="4">
        <f t="array" aca="1" ref="Y132" ca="1">INDIRECT(ADDRESS(ROW(Y132),COLUMN(P132)+X132))</f>
        <v>-39.052124282386799</v>
      </c>
      <c r="Z132" s="4">
        <f t="shared" si="55"/>
        <v>22.624226472397368</v>
      </c>
      <c r="AA132" s="4">
        <f t="shared" si="56"/>
        <v>48.56843809856219</v>
      </c>
      <c r="AB132" s="4">
        <f t="shared" si="75"/>
        <v>-48.56843809856219</v>
      </c>
      <c r="AC132" s="4">
        <f t="shared" ca="1" si="76"/>
        <v>-39.052124282386799</v>
      </c>
      <c r="AD132" s="4">
        <f t="shared" si="57"/>
        <v>329.62644957538919</v>
      </c>
      <c r="AE132" s="4">
        <f t="shared" si="58"/>
        <v>565.05852618795109</v>
      </c>
      <c r="AF132" s="4">
        <f t="shared" si="59"/>
        <v>361.57999998803899</v>
      </c>
      <c r="AG132" s="4">
        <f t="shared" si="60"/>
        <v>555.9009819742306</v>
      </c>
      <c r="AH132" s="4">
        <f t="shared" si="61"/>
        <v>378.25771642938236</v>
      </c>
      <c r="AI132" s="4">
        <f t="shared" si="62"/>
        <v>544.86224226798936</v>
      </c>
      <c r="AJ132" s="4">
        <f t="shared" si="77"/>
        <v>93.441473812048912</v>
      </c>
    </row>
    <row r="133" spans="1:36" x14ac:dyDescent="0.55000000000000004">
      <c r="A133" s="35">
        <v>34</v>
      </c>
      <c r="B133" s="23">
        <v>-3.2640150170849793</v>
      </c>
      <c r="C133" s="23">
        <v>11.041465013942002</v>
      </c>
      <c r="D133" s="6">
        <f t="shared" si="47"/>
        <v>-53.371920405638924</v>
      </c>
      <c r="E133" s="6">
        <f t="shared" si="48"/>
        <v>-69.147922173962897</v>
      </c>
      <c r="F133" s="4">
        <f t="shared" si="63"/>
        <v>-46.671920405638929</v>
      </c>
      <c r="G133" s="4">
        <f t="shared" si="64"/>
        <v>54.246435411811206</v>
      </c>
      <c r="H133" s="4">
        <f t="shared" si="65"/>
        <v>-27.647922173962897</v>
      </c>
      <c r="I133" s="4">
        <f t="shared" si="49"/>
        <v>46.01356281370424</v>
      </c>
      <c r="J133" s="4">
        <f t="shared" si="50"/>
        <v>-28.675002521485993</v>
      </c>
      <c r="K133" s="4">
        <f t="shared" si="66"/>
        <v>107.62807959436108</v>
      </c>
      <c r="L133" s="4">
        <f t="shared" si="67"/>
        <v>-42.904402509063658</v>
      </c>
      <c r="M133" s="4">
        <f t="shared" si="51"/>
        <v>3</v>
      </c>
      <c r="N133" s="4">
        <f t="array" aca="1" ref="N133" ca="1">INDIRECT(ADDRESS(ROW(N133),COLUMN(E133)+M133))</f>
        <v>-27.647922173962897</v>
      </c>
      <c r="O133" s="6">
        <f t="shared" si="52"/>
        <v>-36.791168954538094</v>
      </c>
      <c r="P133" s="6">
        <f t="shared" si="53"/>
        <v>-80.331780243377835</v>
      </c>
      <c r="Q133" s="4">
        <f t="shared" si="68"/>
        <v>-30.091168954538094</v>
      </c>
      <c r="R133" s="4">
        <f t="shared" si="69"/>
        <v>49.126221164674838</v>
      </c>
      <c r="S133" s="4">
        <f t="shared" si="70"/>
        <v>-38.831780243377835</v>
      </c>
      <c r="T133" s="4">
        <f t="shared" si="71"/>
        <v>48.104132079057294</v>
      </c>
      <c r="U133" s="4">
        <f t="shared" si="54"/>
        <v>-48.482629936804372</v>
      </c>
      <c r="V133" s="4">
        <f t="shared" si="72"/>
        <v>124.20883104546191</v>
      </c>
      <c r="W133" s="4">
        <f t="shared" si="73"/>
        <v>-41.103056862511224</v>
      </c>
      <c r="X133" s="4">
        <f t="shared" si="74"/>
        <v>3</v>
      </c>
      <c r="Y133" s="4">
        <f t="array" aca="1" ref="Y133" ca="1">INDIRECT(ADDRESS(ROW(Y133),COLUMN(P133)+X133))</f>
        <v>-38.831780243377835</v>
      </c>
      <c r="Z133" s="4">
        <f t="shared" si="55"/>
        <v>23.232253724181454</v>
      </c>
      <c r="AA133" s="4">
        <f t="shared" si="56"/>
        <v>49.019772967477742</v>
      </c>
      <c r="AB133" s="4">
        <f t="shared" si="75"/>
        <v>-49.019772967477742</v>
      </c>
      <c r="AC133" s="4">
        <f t="shared" ca="1" si="76"/>
        <v>-38.831780243377835</v>
      </c>
      <c r="AD133" s="4">
        <f t="shared" si="57"/>
        <v>334.150337112719</v>
      </c>
      <c r="AE133" s="4">
        <f t="shared" si="58"/>
        <v>562.06629655679058</v>
      </c>
      <c r="AF133" s="4">
        <f t="shared" si="59"/>
        <v>366.02275719742124</v>
      </c>
      <c r="AG133" s="4">
        <f t="shared" si="60"/>
        <v>552.63025724231829</v>
      </c>
      <c r="AH133" s="4">
        <f t="shared" si="61"/>
        <v>382.60350864852211</v>
      </c>
      <c r="AI133" s="4">
        <f t="shared" si="62"/>
        <v>541.4463991729034</v>
      </c>
      <c r="AJ133" s="4">
        <f t="shared" si="77"/>
        <v>96.433703443209424</v>
      </c>
    </row>
    <row r="134" spans="1:36" x14ac:dyDescent="0.55000000000000004">
      <c r="A134" s="35">
        <v>34.5</v>
      </c>
      <c r="B134" s="23">
        <v>-3.5640563426768925</v>
      </c>
      <c r="C134" s="23">
        <v>10.969852429755448</v>
      </c>
      <c r="D134" s="6">
        <f t="shared" si="47"/>
        <v>-54.36982930962094</v>
      </c>
      <c r="E134" s="6">
        <f t="shared" si="48"/>
        <v>-68.779212976876991</v>
      </c>
      <c r="F134" s="4">
        <f t="shared" si="63"/>
        <v>-47.669829309620937</v>
      </c>
      <c r="G134" s="4">
        <f t="shared" si="64"/>
        <v>54.923292754952421</v>
      </c>
      <c r="H134" s="4">
        <f t="shared" si="65"/>
        <v>-27.279212976876991</v>
      </c>
      <c r="I134" s="4">
        <f t="shared" si="49"/>
        <v>45.654566966183239</v>
      </c>
      <c r="J134" s="4">
        <f t="shared" si="50"/>
        <v>-27.694112845514297</v>
      </c>
      <c r="K134" s="4">
        <f t="shared" si="66"/>
        <v>106.63017069037906</v>
      </c>
      <c r="L134" s="4">
        <f t="shared" si="67"/>
        <v>-43.206226994679149</v>
      </c>
      <c r="M134" s="4">
        <f t="shared" si="51"/>
        <v>3</v>
      </c>
      <c r="N134" s="4">
        <f t="array" aca="1" ref="N134" ca="1">INDIRECT(ADDRESS(ROW(N134),COLUMN(E134)+M134))</f>
        <v>-27.279212976876991</v>
      </c>
      <c r="O134" s="6">
        <f t="shared" si="52"/>
        <v>-37.887305537180623</v>
      </c>
      <c r="P134" s="6">
        <f t="shared" si="53"/>
        <v>-80.107337715373646</v>
      </c>
      <c r="Q134" s="4">
        <f t="shared" si="68"/>
        <v>-31.187305537180624</v>
      </c>
      <c r="R134" s="4">
        <f t="shared" si="69"/>
        <v>49.630379326964345</v>
      </c>
      <c r="S134" s="4">
        <f t="shared" si="70"/>
        <v>-38.607337715373646</v>
      </c>
      <c r="T134" s="4">
        <f t="shared" si="71"/>
        <v>47.571482016587723</v>
      </c>
      <c r="U134" s="4">
        <f t="shared" si="54"/>
        <v>-47.510667554410617</v>
      </c>
      <c r="V134" s="4">
        <f t="shared" si="72"/>
        <v>123.11269446281938</v>
      </c>
      <c r="W134" s="4">
        <f t="shared" si="73"/>
        <v>-41.427107646844689</v>
      </c>
      <c r="X134" s="4">
        <f t="shared" si="74"/>
        <v>3</v>
      </c>
      <c r="Y134" s="4">
        <f t="array" aca="1" ref="Y134" ca="1">INDIRECT(ADDRESS(ROW(Y134),COLUMN(P134)+X134))</f>
        <v>-38.607337715373646</v>
      </c>
      <c r="Z134" s="4">
        <f t="shared" si="55"/>
        <v>23.834838372695994</v>
      </c>
      <c r="AA134" s="4">
        <f t="shared" si="56"/>
        <v>49.48200245335336</v>
      </c>
      <c r="AB134" s="4">
        <f t="shared" si="75"/>
        <v>-49.48200245335336</v>
      </c>
      <c r="AC134" s="4">
        <f t="shared" ca="1" si="76"/>
        <v>-38.607337715373646</v>
      </c>
      <c r="AD134" s="4">
        <f t="shared" si="57"/>
        <v>338.64598583543744</v>
      </c>
      <c r="AE134" s="4">
        <f t="shared" si="58"/>
        <v>559.02924431393183</v>
      </c>
      <c r="AF134" s="4">
        <f t="shared" si="59"/>
        <v>370.43484838400366</v>
      </c>
      <c r="AG134" s="4">
        <f t="shared" si="60"/>
        <v>549.31542848963488</v>
      </c>
      <c r="AH134" s="4">
        <f t="shared" si="61"/>
        <v>386.917372156444</v>
      </c>
      <c r="AI134" s="4">
        <f t="shared" si="62"/>
        <v>537.98730375113814</v>
      </c>
      <c r="AJ134" s="4">
        <f t="shared" si="77"/>
        <v>99.470755686068173</v>
      </c>
    </row>
    <row r="135" spans="1:36" x14ac:dyDescent="0.55000000000000004">
      <c r="A135" s="35">
        <v>35</v>
      </c>
      <c r="B135" s="23">
        <v>-3.8665925654928883</v>
      </c>
      <c r="C135" s="23">
        <v>10.895551417714236</v>
      </c>
      <c r="D135" s="6">
        <f t="shared" si="47"/>
        <v>-55.366364054513063</v>
      </c>
      <c r="E135" s="6">
        <f t="shared" si="48"/>
        <v>-68.407119007553931</v>
      </c>
      <c r="F135" s="4">
        <f t="shared" si="63"/>
        <v>-48.666364054513068</v>
      </c>
      <c r="G135" s="4">
        <f t="shared" si="64"/>
        <v>55.609424053599689</v>
      </c>
      <c r="H135" s="4">
        <f t="shared" si="65"/>
        <v>-26.907119007553931</v>
      </c>
      <c r="I135" s="4">
        <f t="shared" si="49"/>
        <v>45.299047297062458</v>
      </c>
      <c r="J135" s="4">
        <f t="shared" si="50"/>
        <v>-26.714100279310529</v>
      </c>
      <c r="K135" s="4">
        <f t="shared" si="66"/>
        <v>105.63363594548693</v>
      </c>
      <c r="L135" s="4">
        <f t="shared" si="67"/>
        <v>-43.513221212691384</v>
      </c>
      <c r="M135" s="4">
        <f t="shared" si="51"/>
        <v>3</v>
      </c>
      <c r="N135" s="4">
        <f t="array" aca="1" ref="N135" ca="1">INDIRECT(ADDRESS(ROW(N135),COLUMN(E135)+M135))</f>
        <v>-26.907119007553931</v>
      </c>
      <c r="O135" s="6">
        <f t="shared" si="52"/>
        <v>-38.983323168733229</v>
      </c>
      <c r="P135" s="6">
        <f t="shared" si="53"/>
        <v>-79.878647734574855</v>
      </c>
      <c r="Q135" s="4">
        <f t="shared" si="68"/>
        <v>-32.283323168733233</v>
      </c>
      <c r="R135" s="4">
        <f t="shared" si="69"/>
        <v>50.151107233554235</v>
      </c>
      <c r="S135" s="4">
        <f t="shared" si="70"/>
        <v>-38.378647734574855</v>
      </c>
      <c r="T135" s="4">
        <f t="shared" si="71"/>
        <v>47.042162152015635</v>
      </c>
      <c r="U135" s="4">
        <f t="shared" si="54"/>
        <v>-46.539147108327001</v>
      </c>
      <c r="V135" s="4">
        <f t="shared" si="72"/>
        <v>122.01667683126678</v>
      </c>
      <c r="W135" s="4">
        <f t="shared" si="73"/>
        <v>-41.755745272342132</v>
      </c>
      <c r="X135" s="4">
        <f t="shared" si="74"/>
        <v>3</v>
      </c>
      <c r="Y135" s="4">
        <f t="array" aca="1" ref="Y135" ca="1">INDIRECT(ADDRESS(ROW(Y135),COLUMN(P135)+X135))</f>
        <v>-38.378647734574855</v>
      </c>
      <c r="Z135" s="4">
        <f t="shared" si="55"/>
        <v>24.431862170540406</v>
      </c>
      <c r="AA135" s="4">
        <f t="shared" si="56"/>
        <v>49.954901205515242</v>
      </c>
      <c r="AB135" s="4">
        <f t="shared" si="75"/>
        <v>-49.954901205515242</v>
      </c>
      <c r="AC135" s="4">
        <f t="shared" ca="1" si="76"/>
        <v>-38.378647734574855</v>
      </c>
      <c r="AD135" s="4">
        <f t="shared" si="57"/>
        <v>343.11307904129995</v>
      </c>
      <c r="AE135" s="4">
        <f t="shared" si="58"/>
        <v>555.94776679862809</v>
      </c>
      <c r="AF135" s="4">
        <f t="shared" si="59"/>
        <v>374.81596320877145</v>
      </c>
      <c r="AG135" s="4">
        <f t="shared" si="60"/>
        <v>545.9569142091899</v>
      </c>
      <c r="AH135" s="4">
        <f t="shared" si="61"/>
        <v>391.1990040945513</v>
      </c>
      <c r="AI135" s="4">
        <f t="shared" si="62"/>
        <v>534.48538548216902</v>
      </c>
      <c r="AJ135" s="4">
        <f t="shared" si="77"/>
        <v>102.55223320137191</v>
      </c>
    </row>
    <row r="136" spans="1:36" x14ac:dyDescent="0.55000000000000004">
      <c r="A136" s="35">
        <v>35.5</v>
      </c>
      <c r="B136" s="23">
        <v>-4.1715784094622705</v>
      </c>
      <c r="C136" s="23">
        <v>10.81872837436393</v>
      </c>
      <c r="D136" s="6">
        <f t="shared" si="47"/>
        <v>-56.36142651357023</v>
      </c>
      <c r="E136" s="6">
        <f t="shared" si="48"/>
        <v>-68.031507864154335</v>
      </c>
      <c r="F136" s="4">
        <f t="shared" si="63"/>
        <v>-49.661426513570234</v>
      </c>
      <c r="G136" s="4">
        <f t="shared" si="64"/>
        <v>56.304335471688326</v>
      </c>
      <c r="H136" s="4">
        <f t="shared" si="65"/>
        <v>-26.531507864154335</v>
      </c>
      <c r="I136" s="4">
        <f t="shared" si="49"/>
        <v>44.947168306691125</v>
      </c>
      <c r="J136" s="4">
        <f t="shared" si="50"/>
        <v>-25.734973627396982</v>
      </c>
      <c r="K136" s="4">
        <f t="shared" si="66"/>
        <v>104.63857348642978</v>
      </c>
      <c r="L136" s="4">
        <f t="shared" si="67"/>
        <v>-43.825460321522918</v>
      </c>
      <c r="M136" s="4">
        <f t="shared" si="51"/>
        <v>3</v>
      </c>
      <c r="N136" s="4">
        <f t="array" aca="1" ref="N136" ca="1">INDIRECT(ADDRESS(ROW(N136),COLUMN(E136)+M136))</f>
        <v>-26.531507864154335</v>
      </c>
      <c r="O136" s="6">
        <f t="shared" si="52"/>
        <v>-40.079116146443845</v>
      </c>
      <c r="P136" s="6">
        <f t="shared" si="53"/>
        <v>-79.645566978373139</v>
      </c>
      <c r="Q136" s="4">
        <f t="shared" si="68"/>
        <v>-33.379116146443849</v>
      </c>
      <c r="R136" s="4">
        <f t="shared" si="69"/>
        <v>50.687766520328552</v>
      </c>
      <c r="S136" s="4">
        <f t="shared" si="70"/>
        <v>-38.145566978373139</v>
      </c>
      <c r="T136" s="4">
        <f t="shared" si="71"/>
        <v>46.516350221248004</v>
      </c>
      <c r="U136" s="4">
        <f t="shared" si="54"/>
        <v>-45.56809085112485</v>
      </c>
      <c r="V136" s="4">
        <f t="shared" si="72"/>
        <v>120.92088385355615</v>
      </c>
      <c r="W136" s="4">
        <f t="shared" si="73"/>
        <v>-42.089009595364047</v>
      </c>
      <c r="X136" s="4">
        <f t="shared" si="74"/>
        <v>3</v>
      </c>
      <c r="Y136" s="4">
        <f t="array" aca="1" ref="Y136" ca="1">INDIRECT(ADDRESS(ROW(Y136),COLUMN(P136)+X136))</f>
        <v>-38.145566978373139</v>
      </c>
      <c r="Z136" s="4">
        <f t="shared" si="55"/>
        <v>25.02321295222702</v>
      </c>
      <c r="AA136" s="4">
        <f t="shared" si="56"/>
        <v>50.43824943885263</v>
      </c>
      <c r="AB136" s="4">
        <f t="shared" si="75"/>
        <v>-50.43824943885263</v>
      </c>
      <c r="AC136" s="4">
        <f t="shared" ca="1" si="76"/>
        <v>-38.145566978373139</v>
      </c>
      <c r="AD136" s="4">
        <f t="shared" si="57"/>
        <v>347.55129878062985</v>
      </c>
      <c r="AE136" s="4">
        <f t="shared" si="58"/>
        <v>552.82225941555873</v>
      </c>
      <c r="AF136" s="4">
        <f t="shared" si="59"/>
        <v>379.16579026963461</v>
      </c>
      <c r="AG136" s="4">
        <f t="shared" si="60"/>
        <v>542.55513090308511</v>
      </c>
      <c r="AH136" s="4">
        <f t="shared" si="61"/>
        <v>395.44810063676096</v>
      </c>
      <c r="AI136" s="4">
        <f t="shared" si="62"/>
        <v>530.94107178886634</v>
      </c>
      <c r="AJ136" s="4">
        <f t="shared" si="77"/>
        <v>105.67774058444127</v>
      </c>
    </row>
    <row r="137" spans="1:36" x14ac:dyDescent="0.55000000000000004">
      <c r="A137" s="35">
        <v>36</v>
      </c>
      <c r="B137" s="23">
        <v>-4.4789715781707438</v>
      </c>
      <c r="C137" s="23">
        <v>10.739544726012129</v>
      </c>
      <c r="D137" s="6">
        <f t="shared" si="47"/>
        <v>-57.354921838372128</v>
      </c>
      <c r="E137" s="6">
        <f t="shared" si="48"/>
        <v>-67.652252574985567</v>
      </c>
      <c r="F137" s="4">
        <f t="shared" si="63"/>
        <v>-50.654921838372132</v>
      </c>
      <c r="G137" s="4">
        <f t="shared" si="64"/>
        <v>57.007555825499388</v>
      </c>
      <c r="H137" s="4">
        <f t="shared" si="65"/>
        <v>-26.152252574985567</v>
      </c>
      <c r="I137" s="4">
        <f t="shared" si="49"/>
        <v>44.599088228418175</v>
      </c>
      <c r="J137" s="4">
        <f t="shared" si="50"/>
        <v>-24.756741557484162</v>
      </c>
      <c r="K137" s="4">
        <f t="shared" si="66"/>
        <v>103.64507816162788</v>
      </c>
      <c r="L137" s="4">
        <f t="shared" si="67"/>
        <v>-44.143028118820851</v>
      </c>
      <c r="M137" s="4">
        <f t="shared" si="51"/>
        <v>3</v>
      </c>
      <c r="N137" s="4">
        <f t="array" aca="1" ref="N137" ca="1">INDIRECT(ADDRESS(ROW(N137),COLUMN(E137)+M137))</f>
        <v>-26.152252574985567</v>
      </c>
      <c r="O137" s="6">
        <f t="shared" si="52"/>
        <v>-41.174581950873176</v>
      </c>
      <c r="P137" s="6">
        <f t="shared" si="53"/>
        <v>-79.407957620835035</v>
      </c>
      <c r="Q137" s="4">
        <f t="shared" si="68"/>
        <v>-34.474581950873173</v>
      </c>
      <c r="R137" s="4">
        <f t="shared" si="69"/>
        <v>51.239731182652541</v>
      </c>
      <c r="S137" s="4">
        <f t="shared" si="70"/>
        <v>-37.907957620835035</v>
      </c>
      <c r="T137" s="4">
        <f t="shared" si="71"/>
        <v>45.994217703300677</v>
      </c>
      <c r="U137" s="4">
        <f t="shared" si="54"/>
        <v>-44.59752041539916</v>
      </c>
      <c r="V137" s="4">
        <f t="shared" si="72"/>
        <v>119.82541804912682</v>
      </c>
      <c r="W137" s="4">
        <f t="shared" si="73"/>
        <v>-42.426945925404297</v>
      </c>
      <c r="X137" s="4">
        <f t="shared" si="74"/>
        <v>3</v>
      </c>
      <c r="Y137" s="4">
        <f t="array" aca="1" ref="Y137" ca="1">INDIRECT(ADDRESS(ROW(Y137),COLUMN(P137)+X137))</f>
        <v>-37.907957620835035</v>
      </c>
      <c r="Z137" s="4">
        <f t="shared" si="55"/>
        <v>25.608784238173335</v>
      </c>
      <c r="AA137" s="4">
        <f t="shared" si="56"/>
        <v>50.931832786972379</v>
      </c>
      <c r="AB137" s="4">
        <f t="shared" si="75"/>
        <v>-50.931832786972379</v>
      </c>
      <c r="AC137" s="4">
        <f t="shared" ca="1" si="76"/>
        <v>-37.907957620835035</v>
      </c>
      <c r="AD137" s="4">
        <f t="shared" si="57"/>
        <v>351.96032613637215</v>
      </c>
      <c r="AE137" s="4">
        <f t="shared" si="58"/>
        <v>549.65311576014687</v>
      </c>
      <c r="AF137" s="4">
        <f t="shared" si="59"/>
        <v>383.48401738098272</v>
      </c>
      <c r="AG137" s="4">
        <f t="shared" si="60"/>
        <v>539.11049320622499</v>
      </c>
      <c r="AH137" s="4">
        <f t="shared" si="61"/>
        <v>399.66435726848169</v>
      </c>
      <c r="AI137" s="4">
        <f t="shared" si="62"/>
        <v>527.35478816037551</v>
      </c>
      <c r="AJ137" s="4">
        <f t="shared" si="77"/>
        <v>108.84688423985313</v>
      </c>
    </row>
    <row r="138" spans="1:36" x14ac:dyDescent="0.55000000000000004">
      <c r="A138" s="35">
        <v>36.5</v>
      </c>
      <c r="B138" s="23">
        <v>-4.7887325206616813</v>
      </c>
      <c r="C138" s="23">
        <v>10.658157072628638</v>
      </c>
      <c r="D138" s="6">
        <f t="shared" si="47"/>
        <v>-58.346758228626619</v>
      </c>
      <c r="E138" s="6">
        <f t="shared" si="48"/>
        <v>-67.269231451977817</v>
      </c>
      <c r="F138" s="4">
        <f t="shared" si="63"/>
        <v>-51.646758228626624</v>
      </c>
      <c r="G138" s="4">
        <f t="shared" si="64"/>
        <v>57.718635856643516</v>
      </c>
      <c r="H138" s="4">
        <f t="shared" si="65"/>
        <v>-25.769231451977817</v>
      </c>
      <c r="I138" s="4">
        <f t="shared" si="49"/>
        <v>44.254959288803647</v>
      </c>
      <c r="J138" s="4">
        <f t="shared" si="50"/>
        <v>-23.779412815932645</v>
      </c>
      <c r="K138" s="4">
        <f t="shared" si="66"/>
        <v>102.65324177137339</v>
      </c>
      <c r="L138" s="4">
        <f t="shared" si="67"/>
        <v>-44.466017398461766</v>
      </c>
      <c r="M138" s="4">
        <f t="shared" si="51"/>
        <v>3</v>
      </c>
      <c r="N138" s="4">
        <f t="array" aca="1" ref="N138" ca="1">INDIRECT(ADDRESS(ROW(N138),COLUMN(E138)+M138))</f>
        <v>-25.769231451977817</v>
      </c>
      <c r="O138" s="6">
        <f t="shared" si="52"/>
        <v>-42.269621016282272</v>
      </c>
      <c r="P138" s="6">
        <f t="shared" si="53"/>
        <v>-79.16568718700465</v>
      </c>
      <c r="Q138" s="4">
        <f t="shared" si="68"/>
        <v>-35.569621016282269</v>
      </c>
      <c r="R138" s="4">
        <f t="shared" si="69"/>
        <v>51.806388896652848</v>
      </c>
      <c r="S138" s="4">
        <f t="shared" si="70"/>
        <v>-37.66568718700465</v>
      </c>
      <c r="T138" s="4">
        <f t="shared" si="71"/>
        <v>45.47593007950077</v>
      </c>
      <c r="U138" s="4">
        <f t="shared" si="54"/>
        <v>-43.627457036619731</v>
      </c>
      <c r="V138" s="4">
        <f t="shared" si="72"/>
        <v>118.73037898371773</v>
      </c>
      <c r="W138" s="4">
        <f t="shared" si="73"/>
        <v>-42.76960514437085</v>
      </c>
      <c r="X138" s="4">
        <f t="shared" si="74"/>
        <v>3</v>
      </c>
      <c r="Y138" s="4">
        <f t="array" aca="1" ref="Y138" ca="1">INDIRECT(ADDRESS(ROW(Y138),COLUMN(P138)+X138))</f>
        <v>-37.66568718700465</v>
      </c>
      <c r="Z138" s="4">
        <f t="shared" si="55"/>
        <v>26.188474866014474</v>
      </c>
      <c r="AA138" s="4">
        <f t="shared" si="56"/>
        <v>51.435442151729802</v>
      </c>
      <c r="AB138" s="4">
        <f t="shared" si="75"/>
        <v>-51.435442151729802</v>
      </c>
      <c r="AC138" s="4">
        <f t="shared" ca="1" si="76"/>
        <v>-37.66568718700465</v>
      </c>
      <c r="AD138" s="4">
        <f t="shared" si="57"/>
        <v>356.33984148580015</v>
      </c>
      <c r="AE138" s="4">
        <f t="shared" si="58"/>
        <v>546.44072774478047</v>
      </c>
      <c r="AF138" s="4">
        <f t="shared" si="59"/>
        <v>387.77033183487936</v>
      </c>
      <c r="AG138" s="4">
        <f t="shared" si="60"/>
        <v>535.62341401093511</v>
      </c>
      <c r="AH138" s="4">
        <f t="shared" si="61"/>
        <v>403.84746904722368</v>
      </c>
      <c r="AI138" s="4">
        <f t="shared" si="62"/>
        <v>523.72695827590826</v>
      </c>
      <c r="AJ138" s="4">
        <f t="shared" si="77"/>
        <v>112.05927225521953</v>
      </c>
    </row>
    <row r="139" spans="1:36" x14ac:dyDescent="0.55000000000000004">
      <c r="A139" s="35">
        <v>37</v>
      </c>
      <c r="B139" s="23">
        <v>-5.1008242142385409</v>
      </c>
      <c r="C139" s="23">
        <v>10.574717331997117</v>
      </c>
      <c r="D139" s="6">
        <f t="shared" si="47"/>
        <v>-59.336846718951037</v>
      </c>
      <c r="E139" s="6">
        <f t="shared" si="48"/>
        <v>-66.882327943873818</v>
      </c>
      <c r="F139" s="4">
        <f t="shared" si="63"/>
        <v>-52.636846718951034</v>
      </c>
      <c r="G139" s="4">
        <f t="shared" si="64"/>
        <v>58.437147469436802</v>
      </c>
      <c r="H139" s="4">
        <f t="shared" si="65"/>
        <v>-25.382327943873818</v>
      </c>
      <c r="I139" s="4">
        <f t="shared" si="49"/>
        <v>43.914927957136157</v>
      </c>
      <c r="J139" s="4">
        <f t="shared" si="50"/>
        <v>-22.802996432389605</v>
      </c>
      <c r="K139" s="4">
        <f t="shared" si="66"/>
        <v>101.66315328104896</v>
      </c>
      <c r="L139" s="4">
        <f t="shared" si="67"/>
        <v>-44.794530340514427</v>
      </c>
      <c r="M139" s="4">
        <f t="shared" si="51"/>
        <v>3</v>
      </c>
      <c r="N139" s="4">
        <f t="array" aca="1" ref="N139" ca="1">INDIRECT(ADDRESS(ROW(N139),COLUMN(E139)+M139))</f>
        <v>-25.382327943873818</v>
      </c>
      <c r="O139" s="6">
        <f t="shared" si="52"/>
        <v>-43.364136518005182</v>
      </c>
      <c r="P139" s="6">
        <f t="shared" si="53"/>
        <v>-78.918628406914777</v>
      </c>
      <c r="Q139" s="4">
        <f t="shared" si="68"/>
        <v>-36.664136518005179</v>
      </c>
      <c r="R139" s="4">
        <f t="shared" si="69"/>
        <v>52.387142110117921</v>
      </c>
      <c r="S139" s="4">
        <f t="shared" si="70"/>
        <v>-37.418628406914777</v>
      </c>
      <c r="T139" s="4">
        <f t="shared" si="71"/>
        <v>44.961647081995032</v>
      </c>
      <c r="U139" s="4">
        <f t="shared" si="54"/>
        <v>-42.65792176230579</v>
      </c>
      <c r="V139" s="4">
        <f t="shared" si="72"/>
        <v>117.63586348199482</v>
      </c>
      <c r="W139" s="4">
        <f t="shared" si="73"/>
        <v>-43.117043837006051</v>
      </c>
      <c r="X139" s="4">
        <f t="shared" si="74"/>
        <v>3</v>
      </c>
      <c r="Y139" s="4">
        <f t="array" aca="1" ref="Y139" ca="1">INDIRECT(ADDRESS(ROW(Y139),COLUMN(P139)+X139))</f>
        <v>-37.418628406914777</v>
      </c>
      <c r="Z139" s="4">
        <f t="shared" si="55"/>
        <v>26.76218864747533</v>
      </c>
      <c r="AA139" s="4">
        <f t="shared" si="56"/>
        <v>51.948873550459652</v>
      </c>
      <c r="AB139" s="4">
        <f t="shared" si="75"/>
        <v>-51.948873550459652</v>
      </c>
      <c r="AC139" s="4">
        <f t="shared" ca="1" si="76"/>
        <v>-37.418628406914777</v>
      </c>
      <c r="AD139" s="4">
        <f t="shared" si="57"/>
        <v>360.68952474506551</v>
      </c>
      <c r="AE139" s="4">
        <f t="shared" si="58"/>
        <v>543.18548572504278</v>
      </c>
      <c r="AF139" s="4">
        <f t="shared" si="59"/>
        <v>392.02442064508517</v>
      </c>
      <c r="AG139" s="4">
        <f t="shared" si="60"/>
        <v>532.0943045915958</v>
      </c>
      <c r="AH139" s="4">
        <f t="shared" si="61"/>
        <v>407.99713084603104</v>
      </c>
      <c r="AI139" s="4">
        <f t="shared" si="62"/>
        <v>520.0580041285549</v>
      </c>
      <c r="AJ139" s="4">
        <f t="shared" si="77"/>
        <v>115.31451427495722</v>
      </c>
    </row>
    <row r="140" spans="1:36" x14ac:dyDescent="0.55000000000000004">
      <c r="A140" s="35">
        <v>37.5</v>
      </c>
      <c r="B140" s="23">
        <v>-5.4152119631387698</v>
      </c>
      <c r="C140" s="23">
        <v>10.489372883361163</v>
      </c>
      <c r="D140" s="6">
        <f t="shared" si="47"/>
        <v>-60.325100981501798</v>
      </c>
      <c r="E140" s="6">
        <f t="shared" si="48"/>
        <v>-66.491430489889339</v>
      </c>
      <c r="F140" s="4">
        <f t="shared" si="63"/>
        <v>-53.625100981501802</v>
      </c>
      <c r="G140" s="4">
        <f t="shared" si="64"/>
        <v>59.162682944633573</v>
      </c>
      <c r="H140" s="4">
        <f t="shared" si="65"/>
        <v>-24.991430489889339</v>
      </c>
      <c r="I140" s="4">
        <f t="shared" si="49"/>
        <v>43.579135184402787</v>
      </c>
      <c r="J140" s="4">
        <f t="shared" si="50"/>
        <v>-21.827501915319914</v>
      </c>
      <c r="K140" s="4">
        <f t="shared" si="66"/>
        <v>100.67489901849819</v>
      </c>
      <c r="L140" s="4">
        <f t="shared" si="67"/>
        <v>-45.128678937158064</v>
      </c>
      <c r="M140" s="4">
        <f t="shared" si="51"/>
        <v>3</v>
      </c>
      <c r="N140" s="4">
        <f t="array" aca="1" ref="N140" ca="1">INDIRECT(ADDRESS(ROW(N140),COLUMN(E140)+M140))</f>
        <v>-24.991430489889339</v>
      </c>
      <c r="O140" s="6">
        <f t="shared" si="52"/>
        <v>-44.458034175677099</v>
      </c>
      <c r="P140" s="6">
        <f t="shared" si="53"/>
        <v>-78.666659070063758</v>
      </c>
      <c r="Q140" s="4">
        <f t="shared" si="68"/>
        <v>-37.758034175677096</v>
      </c>
      <c r="R140" s="4">
        <f t="shared" si="69"/>
        <v>52.981408920884242</v>
      </c>
      <c r="S140" s="4">
        <f t="shared" si="70"/>
        <v>-37.166659070063758</v>
      </c>
      <c r="T140" s="4">
        <f t="shared" si="71"/>
        <v>44.451522931709505</v>
      </c>
      <c r="U140" s="4">
        <f t="shared" si="54"/>
        <v>-41.688935649052297</v>
      </c>
      <c r="V140" s="4">
        <f t="shared" si="72"/>
        <v>116.5419658243229</v>
      </c>
      <c r="W140" s="4">
        <f t="shared" si="73"/>
        <v>-43.469324433297572</v>
      </c>
      <c r="X140" s="4">
        <f t="shared" si="74"/>
        <v>3</v>
      </c>
      <c r="Y140" s="4">
        <f t="array" aca="1" ref="Y140" ca="1">INDIRECT(ADDRESS(ROW(Y140),COLUMN(P140)+X140))</f>
        <v>-37.166659070063758</v>
      </c>
      <c r="Z140" s="4">
        <f t="shared" si="55"/>
        <v>27.329834049132103</v>
      </c>
      <c r="AA140" s="4">
        <f t="shared" si="56"/>
        <v>52.47192796204591</v>
      </c>
      <c r="AB140" s="4">
        <f t="shared" si="75"/>
        <v>-52.47192796204591</v>
      </c>
      <c r="AC140" s="4">
        <f t="shared" ca="1" si="76"/>
        <v>-37.166659070063758</v>
      </c>
      <c r="AD140" s="4">
        <f t="shared" si="57"/>
        <v>365.00905559771934</v>
      </c>
      <c r="AE140" s="4">
        <f t="shared" si="58"/>
        <v>539.88777862520124</v>
      </c>
      <c r="AF140" s="4">
        <f t="shared" si="59"/>
        <v>396.2459707750387</v>
      </c>
      <c r="AG140" s="4">
        <f t="shared" si="60"/>
        <v>528.52357472853703</v>
      </c>
      <c r="AH140" s="4">
        <f t="shared" si="61"/>
        <v>412.11303758086342</v>
      </c>
      <c r="AI140" s="4">
        <f t="shared" si="62"/>
        <v>516.34834614836268</v>
      </c>
      <c r="AJ140" s="4">
        <f t="shared" si="77"/>
        <v>118.61222137479876</v>
      </c>
    </row>
    <row r="141" spans="1:36" x14ac:dyDescent="0.55000000000000004">
      <c r="A141" s="35">
        <v>38</v>
      </c>
      <c r="B141" s="23">
        <v>-5.7318632120116737</v>
      </c>
      <c r="C141" s="23">
        <v>10.402266709926334</v>
      </c>
      <c r="D141" s="6">
        <f t="shared" si="47"/>
        <v>-61.311437143384197</v>
      </c>
      <c r="E141" s="6">
        <f t="shared" si="48"/>
        <v>-66.096432374483555</v>
      </c>
      <c r="F141" s="4">
        <f t="shared" si="63"/>
        <v>-54.611437143384194</v>
      </c>
      <c r="G141" s="4">
        <f t="shared" si="64"/>
        <v>59.894854139720096</v>
      </c>
      <c r="H141" s="4">
        <f t="shared" si="65"/>
        <v>-24.596432374483555</v>
      </c>
      <c r="I141" s="4">
        <f t="shared" si="49"/>
        <v>43.247716631908077</v>
      </c>
      <c r="J141" s="4">
        <f t="shared" si="50"/>
        <v>-20.852939440090651</v>
      </c>
      <c r="K141" s="4">
        <f t="shared" si="66"/>
        <v>99.688562856615803</v>
      </c>
      <c r="L141" s="4">
        <f t="shared" si="67"/>
        <v>-45.4685854577965</v>
      </c>
      <c r="M141" s="4">
        <f t="shared" si="51"/>
        <v>3</v>
      </c>
      <c r="N141" s="4">
        <f t="array" aca="1" ref="N141" ca="1">INDIRECT(ADDRESS(ROW(N141),COLUMN(E141)+M141))</f>
        <v>-24.596432374483555</v>
      </c>
      <c r="O141" s="6">
        <f t="shared" si="52"/>
        <v>-45.551222071249761</v>
      </c>
      <c r="P141" s="6">
        <f t="shared" si="53"/>
        <v>-78.409661880996723</v>
      </c>
      <c r="Q141" s="4">
        <f t="shared" si="68"/>
        <v>-38.851222071249765</v>
      </c>
      <c r="R141" s="4">
        <f t="shared" si="69"/>
        <v>53.588623761009828</v>
      </c>
      <c r="S141" s="4">
        <f t="shared" si="70"/>
        <v>-36.909661880996723</v>
      </c>
      <c r="T141" s="4">
        <f t="shared" si="71"/>
        <v>43.945706565958091</v>
      </c>
      <c r="U141" s="4">
        <f t="shared" si="54"/>
        <v>-40.720519948849073</v>
      </c>
      <c r="V141" s="4">
        <f t="shared" si="72"/>
        <v>115.44877792875025</v>
      </c>
      <c r="W141" s="4">
        <f t="shared" si="73"/>
        <v>-43.826515363745187</v>
      </c>
      <c r="X141" s="4">
        <f t="shared" si="74"/>
        <v>3</v>
      </c>
      <c r="Y141" s="4">
        <f t="array" aca="1" ref="Y141" ca="1">INDIRECT(ADDRESS(ROW(Y141),COLUMN(P141)+X141))</f>
        <v>-36.909661880996723</v>
      </c>
      <c r="Z141" s="4">
        <f t="shared" si="55"/>
        <v>27.891323895481975</v>
      </c>
      <c r="AA141" s="4">
        <f t="shared" si="56"/>
        <v>53.004411172803927</v>
      </c>
      <c r="AB141" s="4">
        <f t="shared" si="75"/>
        <v>-53.004411172803927</v>
      </c>
      <c r="AC141" s="4">
        <f t="shared" ca="1" si="76"/>
        <v>-36.909661880996723</v>
      </c>
      <c r="AD141" s="4">
        <f t="shared" si="57"/>
        <v>369.29811370826985</v>
      </c>
      <c r="AE141" s="4">
        <f t="shared" si="58"/>
        <v>536.54799406231405</v>
      </c>
      <c r="AF141" s="4">
        <f t="shared" si="59"/>
        <v>400.43466935085951</v>
      </c>
      <c r="AG141" s="4">
        <f t="shared" si="60"/>
        <v>524.91163283055778</v>
      </c>
      <c r="AH141" s="4">
        <f t="shared" si="61"/>
        <v>416.19488442299399</v>
      </c>
      <c r="AI141" s="4">
        <f t="shared" si="62"/>
        <v>512.59840332404463</v>
      </c>
      <c r="AJ141" s="4">
        <f t="shared" si="77"/>
        <v>121.95200593768595</v>
      </c>
    </row>
    <row r="142" spans="1:36" x14ac:dyDescent="0.55000000000000004">
      <c r="A142" s="35">
        <v>38.5</v>
      </c>
      <c r="B142" s="23">
        <v>-6.0507473731946693</v>
      </c>
      <c r="C142" s="23">
        <v>10.313537539682395</v>
      </c>
      <c r="D142" s="6">
        <f t="shared" si="47"/>
        <v>-62.295773617836751</v>
      </c>
      <c r="E142" s="6">
        <f t="shared" si="48"/>
        <v>-65.697231583774865</v>
      </c>
      <c r="F142" s="4">
        <f t="shared" si="63"/>
        <v>-55.595773617836755</v>
      </c>
      <c r="G142" s="4">
        <f t="shared" si="64"/>
        <v>60.633291684392205</v>
      </c>
      <c r="H142" s="4">
        <f t="shared" si="65"/>
        <v>-24.197231583774865</v>
      </c>
      <c r="I142" s="4">
        <f t="shared" si="49"/>
        <v>42.920802889778543</v>
      </c>
      <c r="J142" s="4">
        <f t="shared" si="50"/>
        <v>-19.879320031218782</v>
      </c>
      <c r="K142" s="4">
        <f t="shared" si="66"/>
        <v>98.704226382163256</v>
      </c>
      <c r="L142" s="4">
        <f t="shared" si="67"/>
        <v>-45.814382956888096</v>
      </c>
      <c r="M142" s="4">
        <f t="shared" si="51"/>
        <v>3</v>
      </c>
      <c r="N142" s="4">
        <f t="array" aca="1" ref="N142" ca="1">INDIRECT(ADDRESS(ROW(N142),COLUMN(E142)+M142))</f>
        <v>-24.197231583774865</v>
      </c>
      <c r="O142" s="6">
        <f t="shared" si="52"/>
        <v>-46.643610480788475</v>
      </c>
      <c r="P142" s="6">
        <f t="shared" si="53"/>
        <v>-78.147524316527253</v>
      </c>
      <c r="Q142" s="4">
        <f t="shared" si="68"/>
        <v>-39.943610480788479</v>
      </c>
      <c r="R142" s="4">
        <f t="shared" si="69"/>
        <v>54.208237905058411</v>
      </c>
      <c r="S142" s="4">
        <f t="shared" si="70"/>
        <v>-36.647524316527253</v>
      </c>
      <c r="T142" s="4">
        <f t="shared" si="71"/>
        <v>43.444341855935996</v>
      </c>
      <c r="U142" s="4">
        <f t="shared" si="54"/>
        <v>-39.752696286054302</v>
      </c>
      <c r="V142" s="4">
        <f t="shared" si="72"/>
        <v>114.35638951921152</v>
      </c>
      <c r="W142" s="4">
        <f t="shared" si="73"/>
        <v>-44.188691228371908</v>
      </c>
      <c r="X142" s="4">
        <f t="shared" si="74"/>
        <v>3</v>
      </c>
      <c r="Y142" s="4">
        <f t="array" aca="1" ref="Y142" ca="1">INDIRECT(ADDRESS(ROW(Y142),COLUMN(P142)+X142))</f>
        <v>-36.647524316527253</v>
      </c>
      <c r="Z142" s="4">
        <f t="shared" si="55"/>
        <v>28.446575092829342</v>
      </c>
      <c r="AA142" s="4">
        <f t="shared" si="56"/>
        <v>53.546133623004067</v>
      </c>
      <c r="AB142" s="4">
        <f t="shared" si="75"/>
        <v>-53.546133623004067</v>
      </c>
      <c r="AC142" s="4">
        <f t="shared" ca="1" si="76"/>
        <v>-36.647524316527253</v>
      </c>
      <c r="AD142" s="4">
        <f t="shared" si="57"/>
        <v>373.55637892178015</v>
      </c>
      <c r="AE142" s="4">
        <f t="shared" si="58"/>
        <v>533.16651846842399</v>
      </c>
      <c r="AF142" s="4">
        <f t="shared" si="59"/>
        <v>404.59020386037787</v>
      </c>
      <c r="AG142" s="4">
        <f t="shared" si="60"/>
        <v>521.25888605553564</v>
      </c>
      <c r="AH142" s="4">
        <f t="shared" si="61"/>
        <v>420.24236699742613</v>
      </c>
      <c r="AI142" s="4">
        <f t="shared" si="62"/>
        <v>508.80859332278322</v>
      </c>
      <c r="AJ142" s="4">
        <f t="shared" si="77"/>
        <v>125.33348153157601</v>
      </c>
    </row>
    <row r="143" spans="1:36" x14ac:dyDescent="0.55000000000000004">
      <c r="A143" s="35">
        <v>39</v>
      </c>
      <c r="B143" s="23">
        <v>-6.3718356668417533</v>
      </c>
      <c r="C143" s="23">
        <v>10.223319984101474</v>
      </c>
      <c r="D143" s="6">
        <f t="shared" si="47"/>
        <v>-63.278030948243384</v>
      </c>
      <c r="E143" s="6">
        <f t="shared" si="48"/>
        <v>-65.293730664046748</v>
      </c>
      <c r="F143" s="4">
        <f t="shared" si="63"/>
        <v>-56.578030948243381</v>
      </c>
      <c r="G143" s="4">
        <f t="shared" si="64"/>
        <v>61.37764417842692</v>
      </c>
      <c r="H143" s="4">
        <f t="shared" si="65"/>
        <v>-23.793730664046748</v>
      </c>
      <c r="I143" s="4">
        <f t="shared" si="49"/>
        <v>42.598519685620495</v>
      </c>
      <c r="J143" s="4">
        <f t="shared" si="50"/>
        <v>-18.906655740355006</v>
      </c>
      <c r="K143" s="4">
        <f t="shared" si="66"/>
        <v>97.721969051756616</v>
      </c>
      <c r="L143" s="4">
        <f t="shared" si="67"/>
        <v>-46.166215828327722</v>
      </c>
      <c r="M143" s="4">
        <f t="shared" si="51"/>
        <v>3</v>
      </c>
      <c r="N143" s="4">
        <f t="array" aca="1" ref="N143" ca="1">INDIRECT(ADDRESS(ROW(N143),COLUMN(E143)+M143))</f>
        <v>-23.793730664046748</v>
      </c>
      <c r="O143" s="6">
        <f t="shared" si="52"/>
        <v>-47.735111719103969</v>
      </c>
      <c r="P143" s="6">
        <f t="shared" si="53"/>
        <v>-77.880138485043489</v>
      </c>
      <c r="Q143" s="4">
        <f t="shared" si="68"/>
        <v>-41.035111719103966</v>
      </c>
      <c r="R143" s="4">
        <f t="shared" si="69"/>
        <v>54.839719820494032</v>
      </c>
      <c r="S143" s="4">
        <f t="shared" si="70"/>
        <v>-36.380138485043489</v>
      </c>
      <c r="T143" s="4">
        <f t="shared" si="71"/>
        <v>42.947567814366167</v>
      </c>
      <c r="U143" s="4">
        <f t="shared" si="54"/>
        <v>-38.785486826311868</v>
      </c>
      <c r="V143" s="4">
        <f t="shared" si="72"/>
        <v>113.26488828089603</v>
      </c>
      <c r="W143" s="4">
        <f t="shared" si="73"/>
        <v>-44.555932980396861</v>
      </c>
      <c r="X143" s="4">
        <f t="shared" si="74"/>
        <v>3</v>
      </c>
      <c r="Y143" s="4">
        <f t="array" aca="1" ref="Y143" ca="1">INDIRECT(ADDRESS(ROW(Y143),COLUMN(P143)+X143))</f>
        <v>-36.380138485043489</v>
      </c>
      <c r="Z143" s="4">
        <f t="shared" si="55"/>
        <v>28.995508372582449</v>
      </c>
      <c r="AA143" s="4">
        <f t="shared" si="56"/>
        <v>54.096910254737146</v>
      </c>
      <c r="AB143" s="4">
        <f t="shared" si="75"/>
        <v>-54.096910254737146</v>
      </c>
      <c r="AC143" s="4">
        <f t="shared" ca="1" si="76"/>
        <v>-36.380138485043489</v>
      </c>
      <c r="AD143" s="4">
        <f t="shared" si="57"/>
        <v>377.78353145045031</v>
      </c>
      <c r="AE143" s="4">
        <f t="shared" si="58"/>
        <v>529.7437372103916</v>
      </c>
      <c r="AF143" s="4">
        <f t="shared" si="59"/>
        <v>408.71226233913461</v>
      </c>
      <c r="AG143" s="4">
        <f t="shared" si="60"/>
        <v>517.56574042868147</v>
      </c>
      <c r="AH143" s="4">
        <f t="shared" si="61"/>
        <v>424.25518156827405</v>
      </c>
      <c r="AI143" s="4">
        <f t="shared" si="62"/>
        <v>504.97933260768468</v>
      </c>
      <c r="AJ143" s="4">
        <f t="shared" si="77"/>
        <v>128.7562627896084</v>
      </c>
    </row>
    <row r="144" spans="1:36" x14ac:dyDescent="0.55000000000000004">
      <c r="A144" s="35">
        <v>39.5</v>
      </c>
      <c r="B144" s="23">
        <v>-6.6951009730163591</v>
      </c>
      <c r="C144" s="23">
        <v>10.131744674346578</v>
      </c>
      <c r="D144" s="6">
        <f t="shared" si="47"/>
        <v>-64.258131664085582</v>
      </c>
      <c r="E144" s="6">
        <f t="shared" si="48"/>
        <v>-64.885836582709572</v>
      </c>
      <c r="F144" s="4">
        <f t="shared" si="63"/>
        <v>-57.558131664085579</v>
      </c>
      <c r="G144" s="4">
        <f t="shared" si="64"/>
        <v>62.127577397910891</v>
      </c>
      <c r="H144" s="4">
        <f t="shared" si="65"/>
        <v>-23.385836582709572</v>
      </c>
      <c r="I144" s="4">
        <f t="shared" si="49"/>
        <v>42.280988083621686</v>
      </c>
      <c r="J144" s="4">
        <f t="shared" si="50"/>
        <v>-17.934959821553008</v>
      </c>
      <c r="K144" s="4">
        <f t="shared" si="66"/>
        <v>96.741868335914418</v>
      </c>
      <c r="L144" s="4">
        <f t="shared" si="67"/>
        <v>-46.524240410577512</v>
      </c>
      <c r="M144" s="4">
        <f t="shared" si="51"/>
        <v>3</v>
      </c>
      <c r="N144" s="4">
        <f t="array" aca="1" ref="N144" ca="1">INDIRECT(ADDRESS(ROW(N144),COLUMN(E144)+M144))</f>
        <v>-23.385836582709572</v>
      </c>
      <c r="O144" s="6">
        <f t="shared" si="52"/>
        <v>-48.825639996331176</v>
      </c>
      <c r="P144" s="6">
        <f t="shared" si="53"/>
        <v>-77.607400988264857</v>
      </c>
      <c r="Q144" s="4">
        <f t="shared" si="68"/>
        <v>-42.125639996331174</v>
      </c>
      <c r="R144" s="4">
        <f t="shared" si="69"/>
        <v>55.482555377594558</v>
      </c>
      <c r="S144" s="4">
        <f t="shared" si="70"/>
        <v>-36.107400988264857</v>
      </c>
      <c r="T144" s="4">
        <f t="shared" si="71"/>
        <v>42.455518793589164</v>
      </c>
      <c r="U144" s="4">
        <f t="shared" si="54"/>
        <v>-37.818914438638288</v>
      </c>
      <c r="V144" s="4">
        <f t="shared" si="72"/>
        <v>112.17436000366882</v>
      </c>
      <c r="W144" s="4">
        <f t="shared" si="73"/>
        <v>-44.928328125525915</v>
      </c>
      <c r="X144" s="4">
        <f t="shared" si="74"/>
        <v>3</v>
      </c>
      <c r="Y144" s="4">
        <f t="array" aca="1" ref="Y144" ca="1">INDIRECT(ADDRESS(ROW(Y144),COLUMN(P144)+X144))</f>
        <v>-36.107400988264857</v>
      </c>
      <c r="Z144" s="4">
        <f t="shared" si="55"/>
        <v>29.538048052639041</v>
      </c>
      <c r="AA144" s="4">
        <f t="shared" si="56"/>
        <v>54.656560361711342</v>
      </c>
      <c r="AB144" s="4">
        <f t="shared" si="75"/>
        <v>-54.656560361711342</v>
      </c>
      <c r="AC144" s="4">
        <f t="shared" ca="1" si="76"/>
        <v>-36.107400988264857</v>
      </c>
      <c r="AD144" s="4">
        <f t="shared" si="57"/>
        <v>381.97925204806904</v>
      </c>
      <c r="AE144" s="4">
        <f t="shared" si="58"/>
        <v>526.28003470700833</v>
      </c>
      <c r="AF144" s="4">
        <f t="shared" si="59"/>
        <v>412.80053354423734</v>
      </c>
      <c r="AG144" s="4">
        <f t="shared" si="60"/>
        <v>513.83260095808043</v>
      </c>
      <c r="AH144" s="4">
        <f t="shared" si="61"/>
        <v>428.23302521199179</v>
      </c>
      <c r="AI144" s="4">
        <f t="shared" si="62"/>
        <v>501.11103655252515</v>
      </c>
      <c r="AJ144" s="4">
        <f t="shared" si="77"/>
        <v>132.21996529299167</v>
      </c>
    </row>
    <row r="145" spans="1:36" x14ac:dyDescent="0.55000000000000004">
      <c r="A145" s="35">
        <v>40</v>
      </c>
      <c r="B145" s="23">
        <v>-7.0205176949165802</v>
      </c>
      <c r="C145" s="23">
        <v>10.038938394694615</v>
      </c>
      <c r="D145" s="6">
        <f t="shared" si="47"/>
        <v>-65.236000148001906</v>
      </c>
      <c r="E145" s="6">
        <f t="shared" si="48"/>
        <v>-64.473460592014391</v>
      </c>
      <c r="F145" s="4">
        <f t="shared" si="63"/>
        <v>-58.536000148001904</v>
      </c>
      <c r="G145" s="4">
        <f t="shared" si="64"/>
        <v>62.882773514689354</v>
      </c>
      <c r="H145" s="4">
        <f t="shared" si="65"/>
        <v>-22.973460592014391</v>
      </c>
      <c r="I145" s="4">
        <f t="shared" si="49"/>
        <v>41.968324674405039</v>
      </c>
      <c r="J145" s="4">
        <f t="shared" si="50"/>
        <v>-16.964246905362373</v>
      </c>
      <c r="K145" s="4">
        <f t="shared" si="66"/>
        <v>95.763999851998094</v>
      </c>
      <c r="L145" s="4">
        <f t="shared" si="67"/>
        <v>-46.888625647147883</v>
      </c>
      <c r="M145" s="4">
        <f t="shared" si="51"/>
        <v>3</v>
      </c>
      <c r="N145" s="4">
        <f t="array" aca="1" ref="N145" ca="1">INDIRECT(ADDRESS(ROW(N145),COLUMN(E145)+M145))</f>
        <v>-22.973460592014391</v>
      </c>
      <c r="O145" s="6">
        <f t="shared" si="52"/>
        <v>-49.915111285622345</v>
      </c>
      <c r="P145" s="6">
        <f t="shared" si="53"/>
        <v>-77.32921278574517</v>
      </c>
      <c r="Q145" s="4">
        <f t="shared" si="68"/>
        <v>-43.215111285622342</v>
      </c>
      <c r="R145" s="4">
        <f t="shared" si="69"/>
        <v>56.136247935491099</v>
      </c>
      <c r="S145" s="4">
        <f t="shared" si="70"/>
        <v>-35.82921278574517</v>
      </c>
      <c r="T145" s="4">
        <f t="shared" si="71"/>
        <v>41.968324674405054</v>
      </c>
      <c r="U145" s="4">
        <f t="shared" si="54"/>
        <v>-36.853002851847506</v>
      </c>
      <c r="V145" s="4">
        <f t="shared" si="72"/>
        <v>111.08488871437766</v>
      </c>
      <c r="W145" s="4">
        <f t="shared" si="73"/>
        <v>-45.305970937860145</v>
      </c>
      <c r="X145" s="4">
        <f t="shared" si="74"/>
        <v>3</v>
      </c>
      <c r="Y145" s="4">
        <f t="array" aca="1" ref="Y145" ca="1">INDIRECT(ADDRESS(ROW(Y145),COLUMN(P145)+X145))</f>
        <v>-35.82921278574517</v>
      </c>
      <c r="Z145" s="4">
        <f t="shared" si="55"/>
        <v>30.074121815619698</v>
      </c>
      <c r="AA145" s="4">
        <f t="shared" si="56"/>
        <v>55.224907441470506</v>
      </c>
      <c r="AB145" s="4">
        <f t="shared" si="75"/>
        <v>-55.224907441470506</v>
      </c>
      <c r="AC145" s="4">
        <f t="shared" ca="1" si="76"/>
        <v>-35.82921278574517</v>
      </c>
      <c r="AD145" s="4">
        <f t="shared" si="57"/>
        <v>386.14322217316555</v>
      </c>
      <c r="AE145" s="4">
        <f t="shared" si="58"/>
        <v>522.77579454309262</v>
      </c>
      <c r="AF145" s="4">
        <f t="shared" si="59"/>
        <v>416.85470711690249</v>
      </c>
      <c r="AG145" s="4">
        <f t="shared" si="60"/>
        <v>510.05987174721912</v>
      </c>
      <c r="AH145" s="4">
        <f t="shared" si="61"/>
        <v>432.17559597928209</v>
      </c>
      <c r="AI145" s="4">
        <f t="shared" si="62"/>
        <v>497.20411955348834</v>
      </c>
      <c r="AJ145" s="4">
        <f t="shared" si="77"/>
        <v>135.72420545690738</v>
      </c>
    </row>
    <row r="146" spans="1:36" x14ac:dyDescent="0.55000000000000004">
      <c r="A146" s="35">
        <v>40.5</v>
      </c>
      <c r="B146" s="23">
        <v>-7.3480616324543799</v>
      </c>
      <c r="C146" s="23">
        <v>9.9450242129384989</v>
      </c>
      <c r="D146" s="6">
        <f t="shared" si="47"/>
        <v>-66.211562513176631</v>
      </c>
      <c r="E146" s="6">
        <f t="shared" si="48"/>
        <v>-64.056518095754029</v>
      </c>
      <c r="F146" s="4">
        <f t="shared" si="63"/>
        <v>-59.511562513176628</v>
      </c>
      <c r="G146" s="4">
        <f t="shared" si="64"/>
        <v>63.642930332942782</v>
      </c>
      <c r="H146" s="4">
        <f t="shared" si="65"/>
        <v>-22.556518095754029</v>
      </c>
      <c r="I146" s="4">
        <f t="shared" si="49"/>
        <v>41.660641755954643</v>
      </c>
      <c r="J146" s="4">
        <f t="shared" si="50"/>
        <v>-15.994533173285802</v>
      </c>
      <c r="K146" s="4">
        <f t="shared" si="66"/>
        <v>94.788437486823369</v>
      </c>
      <c r="L146" s="4">
        <f t="shared" si="67"/>
        <v>-47.259553807487897</v>
      </c>
      <c r="M146" s="4">
        <f t="shared" si="51"/>
        <v>3</v>
      </c>
      <c r="N146" s="4">
        <f t="array" aca="1" ref="N146" ca="1">INDIRECT(ADDRESS(ROW(N146),COLUMN(E146)+M146))</f>
        <v>-22.556518095754029</v>
      </c>
      <c r="O146" s="6">
        <f t="shared" si="52"/>
        <v>-51.003443201176012</v>
      </c>
      <c r="P146" s="6">
        <f t="shared" si="53"/>
        <v>-77.0454790623577</v>
      </c>
      <c r="Q146" s="4">
        <f t="shared" si="68"/>
        <v>-44.303443201176009</v>
      </c>
      <c r="R146" s="4">
        <f t="shared" si="69"/>
        <v>56.800318319991291</v>
      </c>
      <c r="S146" s="4">
        <f t="shared" si="70"/>
        <v>-35.5454790623577</v>
      </c>
      <c r="T146" s="4">
        <f t="shared" si="71"/>
        <v>41.486111045987158</v>
      </c>
      <c r="U146" s="4">
        <f t="shared" si="54"/>
        <v>-35.887776806432043</v>
      </c>
      <c r="V146" s="4">
        <f t="shared" si="72"/>
        <v>109.99655679882399</v>
      </c>
      <c r="W146" s="4">
        <f t="shared" si="73"/>
        <v>-45.688962693474636</v>
      </c>
      <c r="X146" s="4">
        <f t="shared" si="74"/>
        <v>3</v>
      </c>
      <c r="Y146" s="4">
        <f t="array" aca="1" ref="Y146" ca="1">INDIRECT(ADDRESS(ROW(Y146),COLUMN(P146)+X146))</f>
        <v>-35.5454790623577</v>
      </c>
      <c r="Z146" s="4">
        <f t="shared" si="55"/>
        <v>30.603660502786752</v>
      </c>
      <c r="AA146" s="4">
        <f t="shared" si="56"/>
        <v>55.801779050438697</v>
      </c>
      <c r="AB146" s="4">
        <f t="shared" si="75"/>
        <v>-55.801779050438697</v>
      </c>
      <c r="AC146" s="4">
        <f t="shared" ca="1" si="76"/>
        <v>-35.5454790623577</v>
      </c>
      <c r="AD146" s="4">
        <f t="shared" si="57"/>
        <v>390.27512414163834</v>
      </c>
      <c r="AE146" s="4">
        <f t="shared" si="58"/>
        <v>519.23139958033562</v>
      </c>
      <c r="AF146" s="4">
        <f t="shared" si="59"/>
        <v>420.87447373446111</v>
      </c>
      <c r="AG146" s="4">
        <f t="shared" si="60"/>
        <v>506.24795610426918</v>
      </c>
      <c r="AH146" s="4">
        <f t="shared" si="61"/>
        <v>436.08259304646174</v>
      </c>
      <c r="AI146" s="4">
        <f t="shared" si="62"/>
        <v>493.25899513766552</v>
      </c>
      <c r="AJ146" s="4">
        <f t="shared" si="77"/>
        <v>139.26860041966438</v>
      </c>
    </row>
    <row r="147" spans="1:36" x14ac:dyDescent="0.55000000000000004">
      <c r="A147" s="35">
        <v>41</v>
      </c>
      <c r="B147" s="23">
        <v>-7.6777098654611917</v>
      </c>
      <c r="C147" s="23">
        <v>9.8501216075847466</v>
      </c>
      <c r="D147" s="6">
        <f t="shared" si="47"/>
        <v>-67.184746490328976</v>
      </c>
      <c r="E147" s="6">
        <f t="shared" si="48"/>
        <v>-63.63492851913589</v>
      </c>
      <c r="F147" s="4">
        <f t="shared" si="63"/>
        <v>-60.484746490328973</v>
      </c>
      <c r="G147" s="4">
        <f t="shared" si="64"/>
        <v>64.407760545966966</v>
      </c>
      <c r="H147" s="4">
        <f t="shared" si="65"/>
        <v>-22.13492851913589</v>
      </c>
      <c r="I147" s="4">
        <f t="shared" si="49"/>
        <v>41.358047505940853</v>
      </c>
      <c r="J147" s="4">
        <f t="shared" si="50"/>
        <v>-15.02583653416059</v>
      </c>
      <c r="K147" s="4">
        <f t="shared" si="66"/>
        <v>93.815253509671024</v>
      </c>
      <c r="L147" s="4">
        <f t="shared" si="67"/>
        <v>-47.63722127385801</v>
      </c>
      <c r="M147" s="4">
        <f t="shared" si="51"/>
        <v>3</v>
      </c>
      <c r="N147" s="4">
        <f t="array" aca="1" ref="N147" ca="1">INDIRECT(ADDRESS(ROW(N147),COLUMN(E147)+M147))</f>
        <v>-22.13492851913589</v>
      </c>
      <c r="O147" s="6">
        <f t="shared" si="52"/>
        <v>-52.090554885873544</v>
      </c>
      <c r="P147" s="6">
        <f t="shared" si="53"/>
        <v>-76.756109098946041</v>
      </c>
      <c r="Q147" s="4">
        <f t="shared" si="68"/>
        <v>-45.390554885873541</v>
      </c>
      <c r="R147" s="4">
        <f t="shared" si="69"/>
        <v>57.474304707793415</v>
      </c>
      <c r="S147" s="4">
        <f t="shared" si="70"/>
        <v>-35.256109098946041</v>
      </c>
      <c r="T147" s="4">
        <f t="shared" si="71"/>
        <v>41.008999377195174</v>
      </c>
      <c r="U147" s="4">
        <f t="shared" si="54"/>
        <v>-34.923262202977753</v>
      </c>
      <c r="V147" s="4">
        <f t="shared" si="72"/>
        <v>108.90944511412646</v>
      </c>
      <c r="W147" s="4">
        <f t="shared" si="73"/>
        <v>-46.077411922779532</v>
      </c>
      <c r="X147" s="4">
        <f t="shared" si="74"/>
        <v>3</v>
      </c>
      <c r="Y147" s="4">
        <f t="array" aca="1" ref="Y147" ca="1">INDIRECT(ADDRESS(ROW(Y147),COLUMN(P147)+X147))</f>
        <v>-35.256109098946041</v>
      </c>
      <c r="Z147" s="4">
        <f t="shared" si="55"/>
        <v>31.126597922558382</v>
      </c>
      <c r="AA147" s="4">
        <f t="shared" si="56"/>
        <v>56.387006662120335</v>
      </c>
      <c r="AB147" s="4">
        <f t="shared" si="75"/>
        <v>-56.387006662120335</v>
      </c>
      <c r="AC147" s="4">
        <f t="shared" ca="1" si="76"/>
        <v>-35.256109098946041</v>
      </c>
      <c r="AD147" s="4">
        <f t="shared" si="57"/>
        <v>394.37464126958457</v>
      </c>
      <c r="AE147" s="4">
        <f t="shared" si="58"/>
        <v>515.64723206471444</v>
      </c>
      <c r="AF147" s="4">
        <f t="shared" si="59"/>
        <v>424.85952525255152</v>
      </c>
      <c r="AG147" s="4">
        <f t="shared" si="60"/>
        <v>502.3972566479431</v>
      </c>
      <c r="AH147" s="4">
        <f t="shared" si="61"/>
        <v>439.95371685700695</v>
      </c>
      <c r="AI147" s="4">
        <f t="shared" si="62"/>
        <v>489.27607606813297</v>
      </c>
      <c r="AJ147" s="4">
        <f t="shared" si="77"/>
        <v>142.85276793528556</v>
      </c>
    </row>
    <row r="148" spans="1:36" x14ac:dyDescent="0.55000000000000004">
      <c r="A148" s="35">
        <v>41.5</v>
      </c>
      <c r="B148" s="23">
        <v>-8.0094406458412184</v>
      </c>
      <c r="C148" s="23">
        <v>9.7543465917092593</v>
      </c>
      <c r="D148" s="6">
        <f t="shared" si="47"/>
        <v>-68.155481323624713</v>
      </c>
      <c r="E148" s="6">
        <f t="shared" si="48"/>
        <v>-63.208615181963374</v>
      </c>
      <c r="F148" s="4">
        <f t="shared" si="63"/>
        <v>-61.45548132362471</v>
      </c>
      <c r="G148" s="4">
        <f t="shared" si="64"/>
        <v>65.176991015518325</v>
      </c>
      <c r="H148" s="4">
        <f t="shared" si="65"/>
        <v>-21.708615181963374</v>
      </c>
      <c r="I148" s="4">
        <f t="shared" si="49"/>
        <v>41.060646145775735</v>
      </c>
      <c r="J148" s="4">
        <f t="shared" si="50"/>
        <v>-14.058176804055364</v>
      </c>
      <c r="K148" s="4">
        <f t="shared" si="66"/>
        <v>92.844518676375287</v>
      </c>
      <c r="L148" s="4">
        <f t="shared" si="67"/>
        <v>-48.021839400335061</v>
      </c>
      <c r="M148" s="4">
        <f t="shared" si="51"/>
        <v>3</v>
      </c>
      <c r="N148" s="4">
        <f t="array" aca="1" ref="N148" ca="1">INDIRECT(ADDRESS(ROW(N148),COLUMN(E148)+M148))</f>
        <v>-21.708615181963374</v>
      </c>
      <c r="O148" s="6">
        <f t="shared" si="52"/>
        <v>-53.17636690784466</v>
      </c>
      <c r="P148" s="6">
        <f t="shared" si="53"/>
        <v>-76.461016146278126</v>
      </c>
      <c r="Q148" s="4">
        <f t="shared" si="68"/>
        <v>-46.476366907844664</v>
      </c>
      <c r="R148" s="4">
        <f t="shared" si="69"/>
        <v>58.157762430589763</v>
      </c>
      <c r="S148" s="4">
        <f t="shared" si="70"/>
        <v>-34.961016146278126</v>
      </c>
      <c r="T148" s="4">
        <f t="shared" si="71"/>
        <v>40.537107179618282</v>
      </c>
      <c r="U148" s="4">
        <f t="shared" si="54"/>
        <v>-33.959486248152245</v>
      </c>
      <c r="V148" s="4">
        <f t="shared" si="72"/>
        <v>107.82363309215535</v>
      </c>
      <c r="W148" s="4">
        <f t="shared" si="73"/>
        <v>-46.471434682841931</v>
      </c>
      <c r="X148" s="4">
        <f t="shared" si="74"/>
        <v>3</v>
      </c>
      <c r="Y148" s="4">
        <f t="array" aca="1" ref="Y148" ca="1">INDIRECT(ADDRESS(ROW(Y148),COLUMN(P148)+X148))</f>
        <v>-34.961016146278126</v>
      </c>
      <c r="Z148" s="4">
        <f t="shared" si="55"/>
        <v>31.642870672600949</v>
      </c>
      <c r="AA148" s="4">
        <f t="shared" si="56"/>
        <v>56.980425528720019</v>
      </c>
      <c r="AB148" s="4">
        <f t="shared" si="75"/>
        <v>-56.980425528720019</v>
      </c>
      <c r="AC148" s="4">
        <f t="shared" ca="1" si="76"/>
        <v>-34.961016146278126</v>
      </c>
      <c r="AD148" s="4">
        <f t="shared" si="57"/>
        <v>398.44145800700966</v>
      </c>
      <c r="AE148" s="4">
        <f t="shared" si="58"/>
        <v>512.02367373033712</v>
      </c>
      <c r="AF148" s="4">
        <f t="shared" si="59"/>
        <v>428.80955483817843</v>
      </c>
      <c r="AG148" s="4">
        <f t="shared" si="60"/>
        <v>498.50817540978829</v>
      </c>
      <c r="AH148" s="4">
        <f t="shared" si="61"/>
        <v>443.78866925395846</v>
      </c>
      <c r="AI148" s="4">
        <f t="shared" si="62"/>
        <v>485.25577444547355</v>
      </c>
      <c r="AJ148" s="4">
        <f t="shared" si="77"/>
        <v>146.47632626966288</v>
      </c>
    </row>
    <row r="149" spans="1:36" x14ac:dyDescent="0.55000000000000004">
      <c r="A149" s="35">
        <v>42</v>
      </c>
      <c r="B149" s="23">
        <v>-8.343233298039582</v>
      </c>
      <c r="C149" s="23">
        <v>9.6578118333721754</v>
      </c>
      <c r="D149" s="6">
        <f t="shared" si="47"/>
        <v>-69.123697674876283</v>
      </c>
      <c r="E149" s="6">
        <f t="shared" si="48"/>
        <v>-62.777505175225812</v>
      </c>
      <c r="F149" s="4">
        <f t="shared" si="63"/>
        <v>-62.42369767487628</v>
      </c>
      <c r="G149" s="4">
        <f t="shared" si="64"/>
        <v>65.950362075473976</v>
      </c>
      <c r="H149" s="4">
        <f t="shared" si="65"/>
        <v>-21.277505175225812</v>
      </c>
      <c r="I149" s="4">
        <f t="shared" si="49"/>
        <v>40.768538096729614</v>
      </c>
      <c r="J149" s="4">
        <f t="shared" si="50"/>
        <v>-13.091575891324958</v>
      </c>
      <c r="K149" s="4">
        <f t="shared" si="66"/>
        <v>91.876302325123717</v>
      </c>
      <c r="L149" s="4">
        <f t="shared" si="67"/>
        <v>-48.413635450747961</v>
      </c>
      <c r="M149" s="4">
        <f t="shared" si="51"/>
        <v>3</v>
      </c>
      <c r="N149" s="4">
        <f t="array" aca="1" ref="N149" ca="1">INDIRECT(ADDRESS(ROW(N149),COLUMN(E149)+M149))</f>
        <v>-21.277505175225812</v>
      </c>
      <c r="O149" s="6">
        <f t="shared" si="52"/>
        <v>-54.260801165328402</v>
      </c>
      <c r="P149" s="6">
        <f t="shared" si="53"/>
        <v>-76.16011730240298</v>
      </c>
      <c r="Q149" s="4">
        <f t="shared" si="68"/>
        <v>-47.5608011653284</v>
      </c>
      <c r="R149" s="4">
        <f t="shared" si="69"/>
        <v>58.850263711424759</v>
      </c>
      <c r="S149" s="4">
        <f t="shared" si="70"/>
        <v>-34.66011730240298</v>
      </c>
      <c r="T149" s="4">
        <f t="shared" si="71"/>
        <v>40.070548162679586</v>
      </c>
      <c r="U149" s="4">
        <f t="shared" si="54"/>
        <v>-32.99647759928078</v>
      </c>
      <c r="V149" s="4">
        <f t="shared" si="72"/>
        <v>106.7391988346716</v>
      </c>
      <c r="W149" s="4">
        <f t="shared" si="73"/>
        <v>-46.871154850921698</v>
      </c>
      <c r="X149" s="4">
        <f t="shared" si="74"/>
        <v>3</v>
      </c>
      <c r="Y149" s="4">
        <f t="array" aca="1" ref="Y149" ca="1">INDIRECT(ADDRESS(ROW(Y149),COLUMN(P149)+X149))</f>
        <v>-34.66011730240298</v>
      </c>
      <c r="Z149" s="4">
        <f t="shared" si="55"/>
        <v>32.152417974546964</v>
      </c>
      <c r="AA149" s="4">
        <f t="shared" si="56"/>
        <v>57.58187454638955</v>
      </c>
      <c r="AB149" s="4">
        <f t="shared" si="75"/>
        <v>-57.58187454638955</v>
      </c>
      <c r="AC149" s="4">
        <f t="shared" ca="1" si="76"/>
        <v>-34.66011730240298</v>
      </c>
      <c r="AD149" s="4">
        <f t="shared" si="57"/>
        <v>402.47526006304543</v>
      </c>
      <c r="AE149" s="4">
        <f t="shared" si="58"/>
        <v>508.36110589962175</v>
      </c>
      <c r="AF149" s="4">
        <f t="shared" si="59"/>
        <v>432.72425709426739</v>
      </c>
      <c r="AG149" s="4">
        <f t="shared" si="60"/>
        <v>494.5811139328199</v>
      </c>
      <c r="AH149" s="4">
        <f t="shared" si="61"/>
        <v>447.5871536038153</v>
      </c>
      <c r="AI149" s="4">
        <f t="shared" si="62"/>
        <v>481.19850180564271</v>
      </c>
      <c r="AJ149" s="4">
        <f t="shared" si="77"/>
        <v>150.13889410037825</v>
      </c>
    </row>
    <row r="150" spans="1:36" x14ac:dyDescent="0.55000000000000004">
      <c r="A150" s="35">
        <v>42.5</v>
      </c>
      <c r="B150" s="23">
        <v>-8.6790681272357979</v>
      </c>
      <c r="C150" s="23">
        <v>9.5606267725272911</v>
      </c>
      <c r="D150" s="6">
        <f t="shared" si="47"/>
        <v>-70.08932753544228</v>
      </c>
      <c r="E150" s="6">
        <f t="shared" si="48"/>
        <v>-62.341529241161098</v>
      </c>
      <c r="F150" s="4">
        <f t="shared" si="63"/>
        <v>-63.389327535442277</v>
      </c>
      <c r="G150" s="4">
        <f t="shared" si="64"/>
        <v>66.727626861036754</v>
      </c>
      <c r="H150" s="4">
        <f t="shared" si="65"/>
        <v>-20.841529241161098</v>
      </c>
      <c r="I150" s="4">
        <f t="shared" si="49"/>
        <v>40.481820128438329</v>
      </c>
      <c r="J150" s="4">
        <f t="shared" si="50"/>
        <v>-12.126057988532132</v>
      </c>
      <c r="K150" s="4">
        <f t="shared" si="66"/>
        <v>90.91067246455772</v>
      </c>
      <c r="L150" s="4">
        <f t="shared" si="67"/>
        <v>-48.812853623068548</v>
      </c>
      <c r="M150" s="4">
        <f t="shared" si="51"/>
        <v>3</v>
      </c>
      <c r="N150" s="4">
        <f t="array" aca="1" ref="N150" ca="1">INDIRECT(ADDRESS(ROW(N150),COLUMN(E150)+M150))</f>
        <v>-20.841529241161098</v>
      </c>
      <c r="O150" s="6">
        <f t="shared" si="52"/>
        <v>-55.343780799239809</v>
      </c>
      <c r="P150" s="6">
        <f t="shared" si="53"/>
        <v>-75.853333393474301</v>
      </c>
      <c r="Q150" s="4">
        <f t="shared" si="68"/>
        <v>-48.643780799239806</v>
      </c>
      <c r="R150" s="4">
        <f t="shared" si="69"/>
        <v>59.551397344543375</v>
      </c>
      <c r="S150" s="4">
        <f t="shared" si="70"/>
        <v>-34.353333393474301</v>
      </c>
      <c r="T150" s="4">
        <f t="shared" si="71"/>
        <v>39.609432381131597</v>
      </c>
      <c r="U150" s="4">
        <f t="shared" si="54"/>
        <v>-32.034266508500423</v>
      </c>
      <c r="V150" s="4">
        <f t="shared" si="72"/>
        <v>105.65621920076019</v>
      </c>
      <c r="W150" s="4">
        <f t="shared" si="73"/>
        <v>-47.276704440555413</v>
      </c>
      <c r="X150" s="4">
        <f t="shared" si="74"/>
        <v>3</v>
      </c>
      <c r="Y150" s="4">
        <f t="array" aca="1" ref="Y150" ca="1">INDIRECT(ADDRESS(ROW(Y150),COLUMN(P150)+X150))</f>
        <v>-34.353333393474301</v>
      </c>
      <c r="Z150" s="4">
        <f t="shared" si="55"/>
        <v>32.655181520451663</v>
      </c>
      <c r="AA150" s="4">
        <f t="shared" si="56"/>
        <v>58.191196124260117</v>
      </c>
      <c r="AB150" s="4">
        <f t="shared" si="75"/>
        <v>-58.191196124260117</v>
      </c>
      <c r="AC150" s="4">
        <f t="shared" ca="1" si="76"/>
        <v>-34.353333393474301</v>
      </c>
      <c r="AD150" s="4">
        <f t="shared" si="57"/>
        <v>406.47573452326537</v>
      </c>
      <c r="AE150" s="4">
        <f t="shared" si="58"/>
        <v>504.65990957974708</v>
      </c>
      <c r="AF150" s="4">
        <f t="shared" si="59"/>
        <v>436.60332817630291</v>
      </c>
      <c r="AG150" s="4">
        <f t="shared" si="60"/>
        <v>490.61647336643188</v>
      </c>
      <c r="AH150" s="4">
        <f t="shared" si="61"/>
        <v>451.34887491250538</v>
      </c>
      <c r="AI150" s="4">
        <f t="shared" si="62"/>
        <v>477.10466921411864</v>
      </c>
      <c r="AJ150" s="4">
        <f t="shared" si="77"/>
        <v>153.84009042025292</v>
      </c>
    </row>
    <row r="151" spans="1:36" x14ac:dyDescent="0.55000000000000004">
      <c r="A151" s="35">
        <v>43</v>
      </c>
      <c r="B151" s="23">
        <v>-9.0169263347141619</v>
      </c>
      <c r="C151" s="23">
        <v>9.4628977343895873</v>
      </c>
      <c r="D151" s="6">
        <f t="shared" si="47"/>
        <v>-71.052304145277006</v>
      </c>
      <c r="E151" s="6">
        <f t="shared" si="48"/>
        <v>-61.900621656828264</v>
      </c>
      <c r="F151" s="4">
        <f t="shared" si="63"/>
        <v>-64.352304145277003</v>
      </c>
      <c r="G151" s="4">
        <f t="shared" si="64"/>
        <v>67.508550664277237</v>
      </c>
      <c r="H151" s="4">
        <f t="shared" si="65"/>
        <v>-20.400621656828264</v>
      </c>
      <c r="I151" s="4">
        <f t="shared" si="49"/>
        <v>40.200585500125797</v>
      </c>
      <c r="J151" s="4">
        <f t="shared" si="50"/>
        <v>-11.161649773034341</v>
      </c>
      <c r="K151" s="4">
        <f t="shared" si="66"/>
        <v>89.947695854722994</v>
      </c>
      <c r="L151" s="4">
        <f t="shared" si="67"/>
        <v>-49.219756168597968</v>
      </c>
      <c r="M151" s="4">
        <f t="shared" si="51"/>
        <v>3</v>
      </c>
      <c r="N151" s="4">
        <f t="array" aca="1" ref="N151" ca="1">INDIRECT(ADDRESS(ROW(N151),COLUMN(E151)+M151))</f>
        <v>-20.400621656828264</v>
      </c>
      <c r="O151" s="6">
        <f t="shared" si="52"/>
        <v>-56.425230112893601</v>
      </c>
      <c r="P151" s="6">
        <f t="shared" si="53"/>
        <v>-75.540588858078237</v>
      </c>
      <c r="Q151" s="4">
        <f t="shared" si="68"/>
        <v>-49.725230112893598</v>
      </c>
      <c r="R151" s="4">
        <f t="shared" si="69"/>
        <v>60.26076832886335</v>
      </c>
      <c r="S151" s="4">
        <f t="shared" si="70"/>
        <v>-34.040588858078237</v>
      </c>
      <c r="T151" s="4">
        <f t="shared" si="71"/>
        <v>39.153866375266915</v>
      </c>
      <c r="U151" s="4">
        <f t="shared" si="54"/>
        <v>-31.072884967470245</v>
      </c>
      <c r="V151" s="4">
        <f t="shared" si="72"/>
        <v>104.5747698871064</v>
      </c>
      <c r="W151" s="4">
        <f t="shared" si="73"/>
        <v>-47.688223941612996</v>
      </c>
      <c r="X151" s="4">
        <f t="shared" si="74"/>
        <v>3</v>
      </c>
      <c r="Y151" s="4">
        <f t="array" aca="1" ref="Y151" ca="1">INDIRECT(ADDRESS(ROW(Y151),COLUMN(P151)+X151))</f>
        <v>-34.040588858078237</v>
      </c>
      <c r="Z151" s="4">
        <f t="shared" si="55"/>
        <v>33.151105330158657</v>
      </c>
      <c r="AA151" s="4">
        <f t="shared" si="56"/>
        <v>58.808236057375602</v>
      </c>
      <c r="AB151" s="4">
        <f t="shared" si="75"/>
        <v>-58.808236057375602</v>
      </c>
      <c r="AC151" s="4">
        <f t="shared" ca="1" si="76"/>
        <v>-34.040588858078237</v>
      </c>
      <c r="AD151" s="4">
        <f t="shared" si="57"/>
        <v>410.44256995964417</v>
      </c>
      <c r="AE151" s="4">
        <f t="shared" si="58"/>
        <v>500.92046555533909</v>
      </c>
      <c r="AF151" s="4">
        <f t="shared" si="59"/>
        <v>440.44646590159687</v>
      </c>
      <c r="AG151" s="4">
        <f t="shared" si="60"/>
        <v>486.61465455754956</v>
      </c>
      <c r="AH151" s="4">
        <f t="shared" si="61"/>
        <v>455.07353993398027</v>
      </c>
      <c r="AI151" s="4">
        <f t="shared" si="62"/>
        <v>472.97468735629963</v>
      </c>
      <c r="AJ151" s="4">
        <f t="shared" si="77"/>
        <v>157.57953444466091</v>
      </c>
    </row>
    <row r="152" spans="1:36" x14ac:dyDescent="0.55000000000000004">
      <c r="A152" s="35">
        <v>43.5</v>
      </c>
      <c r="B152" s="23">
        <v>-9.3567899399014021</v>
      </c>
      <c r="C152" s="23">
        <v>9.3647280392498971</v>
      </c>
      <c r="D152" s="6">
        <f t="shared" si="47"/>
        <v>-72.012561918620605</v>
      </c>
      <c r="E152" s="6">
        <f t="shared" si="48"/>
        <v>-61.454720121200666</v>
      </c>
      <c r="F152" s="4">
        <f t="shared" si="63"/>
        <v>-65.312561918620602</v>
      </c>
      <c r="G152" s="4">
        <f t="shared" si="64"/>
        <v>68.292910316438423</v>
      </c>
      <c r="H152" s="4">
        <f t="shared" si="65"/>
        <v>-19.954720121200666</v>
      </c>
      <c r="I152" s="4">
        <f t="shared" si="49"/>
        <v>39.92492409486109</v>
      </c>
      <c r="J152" s="4">
        <f t="shared" si="50"/>
        <v>-10.198380618139943</v>
      </c>
      <c r="K152" s="4">
        <f t="shared" si="66"/>
        <v>88.987438081379395</v>
      </c>
      <c r="L152" s="4">
        <f t="shared" si="67"/>
        <v>-49.634624615202803</v>
      </c>
      <c r="M152" s="4">
        <f t="shared" si="51"/>
        <v>3</v>
      </c>
      <c r="N152" s="4">
        <f t="array" aca="1" ref="N152" ca="1">INDIRECT(ADDRESS(ROW(N152),COLUMN(E152)+M152))</f>
        <v>-19.954720121200666</v>
      </c>
      <c r="O152" s="6">
        <f t="shared" si="52"/>
        <v>-57.505074498374846</v>
      </c>
      <c r="P152" s="6">
        <f t="shared" si="53"/>
        <v>-75.221811635075738</v>
      </c>
      <c r="Q152" s="4">
        <f t="shared" si="68"/>
        <v>-50.80507449837485</v>
      </c>
      <c r="R152" s="4">
        <f t="shared" si="69"/>
        <v>60.977997464142327</v>
      </c>
      <c r="S152" s="4">
        <f t="shared" si="70"/>
        <v>-33.721811635075738</v>
      </c>
      <c r="T152" s="4">
        <f t="shared" si="71"/>
        <v>38.703953304163953</v>
      </c>
      <c r="U152" s="4">
        <f t="shared" si="54"/>
        <v>-30.112366853606588</v>
      </c>
      <c r="V152" s="4">
        <f t="shared" si="72"/>
        <v>103.49492550162515</v>
      </c>
      <c r="W152" s="4">
        <f t="shared" si="73"/>
        <v>-48.105862685848088</v>
      </c>
      <c r="X152" s="4">
        <f t="shared" si="74"/>
        <v>3</v>
      </c>
      <c r="Y152" s="4">
        <f t="array" aca="1" ref="Y152" ca="1">INDIRECT(ADDRESS(ROW(Y152),COLUMN(P152)+X152))</f>
        <v>-33.721811635075738</v>
      </c>
      <c r="Z152" s="4">
        <f t="shared" si="55"/>
        <v>33.640135618803811</v>
      </c>
      <c r="AA152" s="4">
        <f t="shared" si="56"/>
        <v>59.432843403606292</v>
      </c>
      <c r="AB152" s="4">
        <f t="shared" si="75"/>
        <v>-59.432843403606292</v>
      </c>
      <c r="AC152" s="4">
        <f t="shared" ca="1" si="76"/>
        <v>-33.721811635075738</v>
      </c>
      <c r="AD152" s="4">
        <f t="shared" si="57"/>
        <v>414.37545653366783</v>
      </c>
      <c r="AE152" s="4">
        <f t="shared" si="58"/>
        <v>497.1431544773842</v>
      </c>
      <c r="AF152" s="4">
        <f t="shared" si="59"/>
        <v>444.25336985169486</v>
      </c>
      <c r="AG152" s="4">
        <f t="shared" si="60"/>
        <v>482.57605813801507</v>
      </c>
      <c r="AH152" s="4">
        <f t="shared" si="61"/>
        <v>458.76085727194061</v>
      </c>
      <c r="AI152" s="4">
        <f t="shared" si="62"/>
        <v>468.80896662414</v>
      </c>
      <c r="AJ152" s="4">
        <f t="shared" si="77"/>
        <v>161.3568455226158</v>
      </c>
    </row>
    <row r="153" spans="1:36" x14ac:dyDescent="0.55000000000000004">
      <c r="A153" s="35">
        <v>44</v>
      </c>
      <c r="B153" s="23">
        <v>-9.6986417085975027</v>
      </c>
      <c r="C153" s="23">
        <v>9.266218108745834</v>
      </c>
      <c r="D153" s="6">
        <f t="shared" si="47"/>
        <v>-72.970036375855202</v>
      </c>
      <c r="E153" s="6">
        <f t="shared" si="48"/>
        <v>-61.003765645771395</v>
      </c>
      <c r="F153" s="4">
        <f t="shared" si="63"/>
        <v>-66.270036375855199</v>
      </c>
      <c r="G153" s="4">
        <f t="shared" si="64"/>
        <v>69.080493597124388</v>
      </c>
      <c r="H153" s="4">
        <f t="shared" si="65"/>
        <v>-19.503765645771395</v>
      </c>
      <c r="I153" s="4">
        <f t="shared" si="49"/>
        <v>39.654922547161576</v>
      </c>
      <c r="J153" s="4">
        <f t="shared" si="50"/>
        <v>-9.2362828168733273</v>
      </c>
      <c r="K153" s="4">
        <f t="shared" si="66"/>
        <v>88.029963624144798</v>
      </c>
      <c r="L153" s="4">
        <f t="shared" si="67"/>
        <v>-50.057761104881003</v>
      </c>
      <c r="M153" s="4">
        <f t="shared" si="51"/>
        <v>3</v>
      </c>
      <c r="N153" s="4">
        <f t="array" aca="1" ref="N153" ca="1">INDIRECT(ADDRESS(ROW(N153),COLUMN(E153)+M153))</f>
        <v>-19.503765645771395</v>
      </c>
      <c r="O153" s="6">
        <f t="shared" si="52"/>
        <v>-58.583240369082176</v>
      </c>
      <c r="P153" s="6">
        <f t="shared" si="53"/>
        <v>-74.896933054951333</v>
      </c>
      <c r="Q153" s="4">
        <f t="shared" si="68"/>
        <v>-51.883240369082174</v>
      </c>
      <c r="R153" s="4">
        <f t="shared" si="69"/>
        <v>61.702720917904898</v>
      </c>
      <c r="S153" s="4">
        <f t="shared" si="70"/>
        <v>-33.396933054951333</v>
      </c>
      <c r="T153" s="4">
        <f t="shared" si="71"/>
        <v>38.259793072279074</v>
      </c>
      <c r="U153" s="4">
        <f t="shared" si="54"/>
        <v>-29.152748078813488</v>
      </c>
      <c r="V153" s="4">
        <f t="shared" si="72"/>
        <v>102.41675963091782</v>
      </c>
      <c r="W153" s="4">
        <f t="shared" si="73"/>
        <v>-48.529779239569471</v>
      </c>
      <c r="X153" s="4">
        <f t="shared" si="74"/>
        <v>3</v>
      </c>
      <c r="Y153" s="4">
        <f t="array" aca="1" ref="Y153" ca="1">INDIRECT(ADDRESS(ROW(Y153),COLUMN(P153)+X153))</f>
        <v>-33.396933054951333</v>
      </c>
      <c r="Z153" s="4">
        <f t="shared" si="55"/>
        <v>34.122220673737104</v>
      </c>
      <c r="AA153" s="4">
        <f t="shared" si="56"/>
        <v>60.06487036459108</v>
      </c>
      <c r="AB153" s="4">
        <f t="shared" si="75"/>
        <v>-60.06487036459108</v>
      </c>
      <c r="AC153" s="4">
        <f t="shared" ca="1" si="76"/>
        <v>-33.396933054951333</v>
      </c>
      <c r="AD153" s="4">
        <f t="shared" si="57"/>
        <v>418.27408609306752</v>
      </c>
      <c r="AE153" s="4">
        <f t="shared" si="58"/>
        <v>493.3283569483807</v>
      </c>
      <c r="AF153" s="4">
        <f t="shared" si="59"/>
        <v>448.02374146839276</v>
      </c>
      <c r="AG153" s="4">
        <f t="shared" si="60"/>
        <v>478.50108460821701</v>
      </c>
      <c r="AH153" s="4">
        <f t="shared" si="61"/>
        <v>462.41053747516577</v>
      </c>
      <c r="AI153" s="4">
        <f t="shared" si="62"/>
        <v>464.60791719903705</v>
      </c>
      <c r="AJ153" s="4">
        <f t="shared" si="77"/>
        <v>165.1716430516193</v>
      </c>
    </row>
    <row r="154" spans="1:36" x14ac:dyDescent="0.55000000000000004">
      <c r="A154" s="35">
        <v>44.5</v>
      </c>
      <c r="B154" s="23">
        <v>-10.042465086960217</v>
      </c>
      <c r="C154" s="23">
        <v>9.1674655686163078</v>
      </c>
      <c r="D154" s="6">
        <f t="shared" si="47"/>
        <v>-73.924664081087329</v>
      </c>
      <c r="E154" s="6">
        <f t="shared" si="48"/>
        <v>-60.547702448643363</v>
      </c>
      <c r="F154" s="4">
        <f t="shared" si="63"/>
        <v>-67.224664081087326</v>
      </c>
      <c r="G154" s="4">
        <f t="shared" si="64"/>
        <v>69.87109867024482</v>
      </c>
      <c r="H154" s="4">
        <f t="shared" si="65"/>
        <v>-19.047702448643363</v>
      </c>
      <c r="I154" s="4">
        <f t="shared" si="49"/>
        <v>39.390664364245872</v>
      </c>
      <c r="J154" s="4">
        <f t="shared" si="50"/>
        <v>-8.2753918205446766</v>
      </c>
      <c r="K154" s="4">
        <f t="shared" si="66"/>
        <v>87.075335918912671</v>
      </c>
      <c r="L154" s="4">
        <f t="shared" si="67"/>
        <v>-50.489489857087399</v>
      </c>
      <c r="M154" s="4">
        <f t="shared" si="51"/>
        <v>3</v>
      </c>
      <c r="N154" s="4">
        <f t="array" aca="1" ref="N154" ca="1">INDIRECT(ADDRESS(ROW(N154),COLUMN(E154)+M154))</f>
        <v>-19.047702448643363</v>
      </c>
      <c r="O154" s="6">
        <f t="shared" si="52"/>
        <v>-59.659655098003697</v>
      </c>
      <c r="P154" s="6">
        <f t="shared" si="53"/>
        <v>-74.565887734640384</v>
      </c>
      <c r="Q154" s="4">
        <f t="shared" si="68"/>
        <v>-52.959655098003694</v>
      </c>
      <c r="R154" s="4">
        <f t="shared" si="69"/>
        <v>62.434589770249552</v>
      </c>
      <c r="S154" s="4">
        <f t="shared" si="70"/>
        <v>-33.065887734640384</v>
      </c>
      <c r="T154" s="4">
        <f t="shared" si="71"/>
        <v>37.821482449688972</v>
      </c>
      <c r="U154" s="4">
        <f t="shared" si="54"/>
        <v>-28.194066741683244</v>
      </c>
      <c r="V154" s="4">
        <f t="shared" si="72"/>
        <v>101.3403449019963</v>
      </c>
      <c r="W154" s="4">
        <f t="shared" si="73"/>
        <v>-48.960141825173473</v>
      </c>
      <c r="X154" s="4">
        <f t="shared" si="74"/>
        <v>3</v>
      </c>
      <c r="Y154" s="4">
        <f t="array" aca="1" ref="Y154" ca="1">INDIRECT(ADDRESS(ROW(Y154),COLUMN(P154)+X154))</f>
        <v>-33.065887734640384</v>
      </c>
      <c r="Z154" s="4">
        <f t="shared" si="55"/>
        <v>34.597310740193421</v>
      </c>
      <c r="AA154" s="4">
        <f t="shared" si="56"/>
        <v>60.704172170729606</v>
      </c>
      <c r="AB154" s="4">
        <f t="shared" si="75"/>
        <v>-60.704172170729606</v>
      </c>
      <c r="AC154" s="4">
        <f t="shared" ca="1" si="76"/>
        <v>-33.065887734640384</v>
      </c>
      <c r="AD154" s="4">
        <f t="shared" si="57"/>
        <v>422.13815226261477</v>
      </c>
      <c r="AE154" s="4">
        <f t="shared" si="58"/>
        <v>489.47645360375628</v>
      </c>
      <c r="AF154" s="4">
        <f t="shared" si="59"/>
        <v>451.75728414380086</v>
      </c>
      <c r="AG154" s="4">
        <f t="shared" si="60"/>
        <v>474.39013441699285</v>
      </c>
      <c r="AH154" s="4">
        <f t="shared" si="61"/>
        <v>466.02229312688445</v>
      </c>
      <c r="AI154" s="4">
        <f t="shared" si="62"/>
        <v>460.3719491309958</v>
      </c>
      <c r="AJ154" s="4">
        <f t="shared" si="77"/>
        <v>169.02354639624372</v>
      </c>
    </row>
    <row r="155" spans="1:36" x14ac:dyDescent="0.55000000000000004">
      <c r="A155" s="35">
        <v>45</v>
      </c>
      <c r="B155" s="23">
        <v>-10.388244140835125</v>
      </c>
      <c r="C155" s="23">
        <v>9.0685653479816306</v>
      </c>
      <c r="D155" s="6">
        <f t="shared" si="47"/>
        <v>-74.876382585048262</v>
      </c>
      <c r="E155" s="6">
        <f t="shared" si="48"/>
        <v>-60.086477852062714</v>
      </c>
      <c r="F155" s="4">
        <f t="shared" si="63"/>
        <v>-68.176382585048259</v>
      </c>
      <c r="G155" s="4">
        <f t="shared" si="64"/>
        <v>70.664533546384419</v>
      </c>
      <c r="H155" s="4">
        <f t="shared" si="65"/>
        <v>-18.586477852062714</v>
      </c>
      <c r="I155" s="4">
        <f t="shared" si="49"/>
        <v>39.13223004123077</v>
      </c>
      <c r="J155" s="4">
        <f t="shared" si="50"/>
        <v>-7.3157464945099306</v>
      </c>
      <c r="K155" s="4">
        <f t="shared" si="66"/>
        <v>86.123617414951738</v>
      </c>
      <c r="L155" s="4">
        <f t="shared" si="67"/>
        <v>-50.930158770539578</v>
      </c>
      <c r="M155" s="4">
        <f t="shared" si="51"/>
        <v>3</v>
      </c>
      <c r="N155" s="4">
        <f t="array" aca="1" ref="N155" ca="1">INDIRECT(ADDRESS(ROW(N155),COLUMN(E155)+M155))</f>
        <v>-18.586477852062714</v>
      </c>
      <c r="O155" s="6">
        <f t="shared" si="52"/>
        <v>-60.734246961317304</v>
      </c>
      <c r="P155" s="6">
        <f t="shared" si="53"/>
        <v>-74.228613475793665</v>
      </c>
      <c r="Q155" s="4">
        <f t="shared" si="68"/>
        <v>-54.034246961317308</v>
      </c>
      <c r="R155" s="4">
        <f t="shared" si="69"/>
        <v>63.173269542778392</v>
      </c>
      <c r="S155" s="4">
        <f t="shared" si="70"/>
        <v>-32.728613475793665</v>
      </c>
      <c r="T155" s="4">
        <f t="shared" si="71"/>
        <v>37.389115186277614</v>
      </c>
      <c r="U155" s="4">
        <f t="shared" si="54"/>
        <v>-27.236363284157392</v>
      </c>
      <c r="V155" s="4">
        <f t="shared" si="72"/>
        <v>100.2657530386827</v>
      </c>
      <c r="W155" s="4">
        <f t="shared" si="73"/>
        <v>-49.397128773400546</v>
      </c>
      <c r="X155" s="4">
        <f t="shared" si="74"/>
        <v>3</v>
      </c>
      <c r="Y155" s="4">
        <f t="array" aca="1" ref="Y155" ca="1">INDIRECT(ADDRESS(ROW(Y155),COLUMN(P155)+X155))</f>
        <v>-32.728613475793665</v>
      </c>
      <c r="Z155" s="4">
        <f t="shared" si="55"/>
        <v>35.065357915088953</v>
      </c>
      <c r="AA155" s="4">
        <f t="shared" si="56"/>
        <v>61.35060697022319</v>
      </c>
      <c r="AB155" s="4">
        <f t="shared" si="75"/>
        <v>-61.35060697022319</v>
      </c>
      <c r="AC155" s="4">
        <f t="shared" ca="1" si="76"/>
        <v>-32.728613475793665</v>
      </c>
      <c r="AD155" s="4">
        <f t="shared" si="57"/>
        <v>425.96735052938328</v>
      </c>
      <c r="AE155" s="4">
        <f t="shared" si="58"/>
        <v>485.58782518959606</v>
      </c>
      <c r="AF155" s="4">
        <f t="shared" si="59"/>
        <v>455.4537033048623</v>
      </c>
      <c r="AG155" s="4">
        <f t="shared" si="60"/>
        <v>470.24360803784799</v>
      </c>
      <c r="AH155" s="4">
        <f t="shared" si="61"/>
        <v>469.59583892859325</v>
      </c>
      <c r="AI155" s="4">
        <f t="shared" si="62"/>
        <v>456.10147241411704</v>
      </c>
      <c r="AJ155" s="4">
        <f t="shared" si="77"/>
        <v>172.91217481040394</v>
      </c>
    </row>
    <row r="156" spans="1:36" x14ac:dyDescent="0.55000000000000004">
      <c r="A156" s="35">
        <v>45.5</v>
      </c>
      <c r="B156" s="23">
        <v>-10.735963500052875</v>
      </c>
      <c r="C156" s="23">
        <v>8.969609775203276</v>
      </c>
      <c r="D156" s="6">
        <f t="shared" si="47"/>
        <v>-75.825130372933529</v>
      </c>
      <c r="E156" s="6">
        <f t="shared" si="48"/>
        <v>-59.620042183341432</v>
      </c>
      <c r="F156" s="4">
        <f t="shared" si="63"/>
        <v>-69.125130372933526</v>
      </c>
      <c r="G156" s="4">
        <f t="shared" si="64"/>
        <v>71.460615571104128</v>
      </c>
      <c r="H156" s="4">
        <f t="shared" si="65"/>
        <v>-18.120042183341432</v>
      </c>
      <c r="I156" s="4">
        <f t="shared" si="49"/>
        <v>38.87969717055703</v>
      </c>
      <c r="J156" s="4">
        <f t="shared" si="50"/>
        <v>-6.3573893937265638</v>
      </c>
      <c r="K156" s="4">
        <f t="shared" si="66"/>
        <v>85.174869627066471</v>
      </c>
      <c r="L156" s="4">
        <f t="shared" si="67"/>
        <v>-51.380141177672144</v>
      </c>
      <c r="M156" s="4">
        <f t="shared" si="51"/>
        <v>3</v>
      </c>
      <c r="N156" s="4">
        <f t="array" aca="1" ref="N156" ca="1">INDIRECT(ADDRESS(ROW(N156),COLUMN(E156)+M156))</f>
        <v>-18.120042183341432</v>
      </c>
      <c r="O156" s="6">
        <f t="shared" si="52"/>
        <v>-61.806945086936508</v>
      </c>
      <c r="P156" s="6">
        <f t="shared" si="53"/>
        <v>-73.885051166425058</v>
      </c>
      <c r="Q156" s="4">
        <f t="shared" si="68"/>
        <v>-55.106945086936506</v>
      </c>
      <c r="R156" s="4">
        <f t="shared" si="69"/>
        <v>63.918439717084809</v>
      </c>
      <c r="S156" s="4">
        <f t="shared" si="70"/>
        <v>-32.385051166425058</v>
      </c>
      <c r="T156" s="4">
        <f t="shared" si="71"/>
        <v>36.962782120152553</v>
      </c>
      <c r="U156" s="4">
        <f t="shared" si="54"/>
        <v>-26.279680653658346</v>
      </c>
      <c r="V156" s="4">
        <f t="shared" si="72"/>
        <v>99.193054913063492</v>
      </c>
      <c r="W156" s="4">
        <f t="shared" si="73"/>
        <v>-49.840929008308812</v>
      </c>
      <c r="X156" s="4">
        <f t="shared" si="74"/>
        <v>3</v>
      </c>
      <c r="Y156" s="4">
        <f t="array" aca="1" ref="Y156" ca="1">INDIRECT(ADDRESS(ROW(Y156),COLUMN(P156)+X156))</f>
        <v>-32.385051166425058</v>
      </c>
      <c r="Z156" s="4">
        <f t="shared" si="55"/>
        <v>35.526316048363121</v>
      </c>
      <c r="AA156" s="4">
        <f t="shared" si="56"/>
        <v>62.004035722144309</v>
      </c>
      <c r="AB156" s="4">
        <f t="shared" si="75"/>
        <v>-62.004035722144309</v>
      </c>
      <c r="AC156" s="4">
        <f t="shared" ca="1" si="76"/>
        <v>-32.385051166425058</v>
      </c>
      <c r="AD156" s="4">
        <f t="shared" si="57"/>
        <v>429.76137832285559</v>
      </c>
      <c r="AE156" s="4">
        <f t="shared" si="58"/>
        <v>481.66285263673581</v>
      </c>
      <c r="AF156" s="4">
        <f t="shared" si="59"/>
        <v>459.11270649270267</v>
      </c>
      <c r="AG156" s="4">
        <f t="shared" si="60"/>
        <v>466.06190604154671</v>
      </c>
      <c r="AH156" s="4">
        <f t="shared" si="61"/>
        <v>473.13089177869966</v>
      </c>
      <c r="AI156" s="4">
        <f t="shared" si="62"/>
        <v>451.79689705846312</v>
      </c>
      <c r="AJ156" s="4">
        <f t="shared" si="77"/>
        <v>176.83714736326419</v>
      </c>
    </row>
    <row r="157" spans="1:36" x14ac:dyDescent="0.55000000000000004">
      <c r="A157" s="35">
        <v>46</v>
      </c>
      <c r="B157" s="23">
        <v>-11.085608307343113</v>
      </c>
      <c r="C157" s="23">
        <v>8.8706886703878904</v>
      </c>
      <c r="D157" s="6">
        <f t="shared" si="47"/>
        <v>-76.770846816830939</v>
      </c>
      <c r="E157" s="6">
        <f t="shared" si="48"/>
        <v>-59.148348679104899</v>
      </c>
      <c r="F157" s="4">
        <f t="shared" si="63"/>
        <v>-70.070846816830937</v>
      </c>
      <c r="G157" s="4">
        <f t="shared" si="64"/>
        <v>72.259170938553183</v>
      </c>
      <c r="H157" s="4">
        <f t="shared" si="65"/>
        <v>-17.648348679104899</v>
      </c>
      <c r="I157" s="4">
        <f t="shared" si="49"/>
        <v>38.633140545918671</v>
      </c>
      <c r="J157" s="4">
        <f t="shared" si="50"/>
        <v>-5.4003670609693231</v>
      </c>
      <c r="K157" s="4">
        <f t="shared" si="66"/>
        <v>84.229153183169061</v>
      </c>
      <c r="L157" s="4">
        <f t="shared" si="67"/>
        <v>-51.839837767532302</v>
      </c>
      <c r="M157" s="4">
        <f t="shared" si="51"/>
        <v>3</v>
      </c>
      <c r="N157" s="4">
        <f t="array" aca="1" ref="N157" ca="1">INDIRECT(ADDRESS(ROW(N157),COLUMN(E157)+M157))</f>
        <v>-17.648348679104899</v>
      </c>
      <c r="O157" s="6">
        <f t="shared" si="52"/>
        <v>-62.877679407651001</v>
      </c>
      <c r="P157" s="6">
        <f t="shared" si="53"/>
        <v>-73.535144685877924</v>
      </c>
      <c r="Q157" s="4">
        <f t="shared" si="68"/>
        <v>-56.177679407650999</v>
      </c>
      <c r="R157" s="4">
        <f t="shared" si="69"/>
        <v>64.669793247496528</v>
      </c>
      <c r="S157" s="4">
        <f t="shared" si="70"/>
        <v>-32.035144685877924</v>
      </c>
      <c r="T157" s="4">
        <f t="shared" si="71"/>
        <v>36.542571280565596</v>
      </c>
      <c r="U157" s="4">
        <f t="shared" si="54"/>
        <v>-25.324064471731248</v>
      </c>
      <c r="V157" s="4">
        <f t="shared" si="72"/>
        <v>98.122320592348999</v>
      </c>
      <c r="W157" s="4">
        <f t="shared" si="73"/>
        <v>-50.291742567096954</v>
      </c>
      <c r="X157" s="4">
        <f t="shared" si="74"/>
        <v>3</v>
      </c>
      <c r="Y157" s="4">
        <f t="array" aca="1" ref="Y157" ca="1">INDIRECT(ADDRESS(ROW(Y157),COLUMN(P157)+X157))</f>
        <v>-32.035144685877924</v>
      </c>
      <c r="Z157" s="4">
        <f t="shared" si="55"/>
        <v>35.980140651327581</v>
      </c>
      <c r="AA157" s="4">
        <f t="shared" si="56"/>
        <v>62.664322093498576</v>
      </c>
      <c r="AB157" s="4">
        <f t="shared" si="75"/>
        <v>-62.664322093498576</v>
      </c>
      <c r="AC157" s="4">
        <f t="shared" ca="1" si="76"/>
        <v>-32.035144685877924</v>
      </c>
      <c r="AD157" s="4">
        <f t="shared" si="57"/>
        <v>433.5199350902206</v>
      </c>
      <c r="AE157" s="4">
        <f t="shared" si="58"/>
        <v>477.70191713128827</v>
      </c>
      <c r="AF157" s="4">
        <f t="shared" si="59"/>
        <v>462.73400343715736</v>
      </c>
      <c r="AG157" s="4">
        <f t="shared" si="60"/>
        <v>461.84542916514306</v>
      </c>
      <c r="AH157" s="4">
        <f t="shared" si="61"/>
        <v>476.62717084633726</v>
      </c>
      <c r="AI157" s="4">
        <f t="shared" si="62"/>
        <v>447.45863315837005</v>
      </c>
      <c r="AJ157" s="4">
        <f t="shared" si="77"/>
        <v>180.79808286871173</v>
      </c>
    </row>
    <row r="158" spans="1:36" x14ac:dyDescent="0.55000000000000004">
      <c r="A158" s="35">
        <v>46.5</v>
      </c>
      <c r="B158" s="23">
        <v>-11.437164171540291</v>
      </c>
      <c r="C158" s="23">
        <v>8.7718894346077825</v>
      </c>
      <c r="D158" s="6">
        <f t="shared" si="47"/>
        <v>-77.713472132412079</v>
      </c>
      <c r="E158" s="6">
        <f t="shared" si="48"/>
        <v>-58.671353392792518</v>
      </c>
      <c r="F158" s="4">
        <f t="shared" si="63"/>
        <v>-71.013472132412076</v>
      </c>
      <c r="G158" s="4">
        <f t="shared" si="64"/>
        <v>73.060034229673292</v>
      </c>
      <c r="H158" s="4">
        <f t="shared" si="65"/>
        <v>-17.171353392792518</v>
      </c>
      <c r="I158" s="4">
        <f t="shared" si="49"/>
        <v>38.3926322609598</v>
      </c>
      <c r="J158" s="4">
        <f t="shared" si="50"/>
        <v>-4.4447303508709268</v>
      </c>
      <c r="K158" s="4">
        <f t="shared" si="66"/>
        <v>83.286527867587921</v>
      </c>
      <c r="L158" s="4">
        <f t="shared" si="67"/>
        <v>-52.309678694732355</v>
      </c>
      <c r="M158" s="4">
        <f t="shared" si="51"/>
        <v>3</v>
      </c>
      <c r="N158" s="4">
        <f t="array" aca="1" ref="N158" ca="1">INDIRECT(ADDRESS(ROW(N158),COLUMN(E158)+M158))</f>
        <v>-17.171353392792518</v>
      </c>
      <c r="O158" s="6">
        <f t="shared" si="52"/>
        <v>-63.946380618536999</v>
      </c>
      <c r="P158" s="6">
        <f t="shared" si="53"/>
        <v>-73.178840813038278</v>
      </c>
      <c r="Q158" s="4">
        <f t="shared" si="68"/>
        <v>-57.246380618537003</v>
      </c>
      <c r="R158" s="4">
        <f t="shared" si="69"/>
        <v>65.427036072102709</v>
      </c>
      <c r="S158" s="4">
        <f t="shared" si="70"/>
        <v>-31.678840813038278</v>
      </c>
      <c r="T158" s="4">
        <f t="shared" si="71"/>
        <v>36.128567985601649</v>
      </c>
      <c r="U158" s="4">
        <f t="shared" si="54"/>
        <v>-24.369563210271679</v>
      </c>
      <c r="V158" s="4">
        <f t="shared" si="72"/>
        <v>97.053619381462994</v>
      </c>
      <c r="W158" s="4">
        <f t="shared" si="73"/>
        <v>-50.749781157056951</v>
      </c>
      <c r="X158" s="4">
        <f t="shared" si="74"/>
        <v>3</v>
      </c>
      <c r="Y158" s="4">
        <f t="array" aca="1" ref="Y158" ca="1">INDIRECT(ADDRESS(ROW(Y158),COLUMN(P158)+X158))</f>
        <v>-31.678840813038278</v>
      </c>
      <c r="Z158" s="4">
        <f t="shared" si="55"/>
        <v>36.426788811520161</v>
      </c>
      <c r="AA158" s="4">
        <f t="shared" si="56"/>
        <v>63.331332360230228</v>
      </c>
      <c r="AB158" s="4">
        <f t="shared" si="75"/>
        <v>-63.331332360230228</v>
      </c>
      <c r="AC158" s="4">
        <f t="shared" ca="1" si="76"/>
        <v>-31.678840813038278</v>
      </c>
      <c r="AD158" s="4">
        <f t="shared" si="57"/>
        <v>437.24272236718878</v>
      </c>
      <c r="AE158" s="4">
        <f t="shared" si="58"/>
        <v>473.70540018167497</v>
      </c>
      <c r="AF158" s="4">
        <f t="shared" si="59"/>
        <v>466.31730612680366</v>
      </c>
      <c r="AG158" s="4">
        <f t="shared" si="60"/>
        <v>457.59457837752296</v>
      </c>
      <c r="AH158" s="4">
        <f t="shared" si="61"/>
        <v>480.08439764067873</v>
      </c>
      <c r="AI158" s="4">
        <f t="shared" si="62"/>
        <v>443.08709095727721</v>
      </c>
      <c r="AJ158" s="4">
        <f t="shared" si="77"/>
        <v>184.79459981832503</v>
      </c>
    </row>
    <row r="159" spans="1:36" x14ac:dyDescent="0.55000000000000004">
      <c r="A159" s="35">
        <v>47</v>
      </c>
      <c r="B159" s="23">
        <v>-11.79061712478088</v>
      </c>
      <c r="C159" s="23">
        <v>8.6732971359176805</v>
      </c>
      <c r="D159" s="6">
        <f t="shared" ref="D159:D190" si="78">B159+$C$45*COS(RADIANS(A159))+$D$45*SIN(RADIANS(A159))</f>
        <v>-78.652947339586248</v>
      </c>
      <c r="E159" s="6">
        <f t="shared" ref="E159:E190" si="79">C159-$C$45*SIN(RADIANS(A159))+$D$45*COS(RADIANS(A159))</f>
        <v>-58.189015105331691</v>
      </c>
      <c r="F159" s="4">
        <f t="shared" si="63"/>
        <v>-71.952947339586245</v>
      </c>
      <c r="G159" s="4">
        <f t="shared" si="64"/>
        <v>73.863047974201962</v>
      </c>
      <c r="H159" s="4">
        <f t="shared" si="65"/>
        <v>-16.689015105331691</v>
      </c>
      <c r="I159" s="4">
        <f t="shared" ref="I159:I190" si="80">-(D159-$C$23)*SIN(RADIANS($C$25))+(E159-$C$24)*COS(RADIANS($C$25))</f>
        <v>38.158241802993437</v>
      </c>
      <c r="J159" s="4">
        <f t="shared" ref="J159:J190" si="81">$C$26-SQRT((D159-$C$43)^2+(E159-$D$43)^2)</f>
        <v>-3.4905347833006886</v>
      </c>
      <c r="K159" s="4">
        <f t="shared" si="66"/>
        <v>82.347052660413752</v>
      </c>
      <c r="L159" s="4">
        <f t="shared" si="67"/>
        <v>-52.790125894119129</v>
      </c>
      <c r="M159" s="4">
        <f t="shared" ref="M159:M190" si="82">IF(D159&gt;=$C$20,IF(E159&lt;$C$21,1,2),IF(D159&gt;=$C$22,3,IF(L159&gt;=45+$C$25/2,6,IF(L159&lt;-90+$C$25,5,4))))</f>
        <v>3</v>
      </c>
      <c r="N159" s="4">
        <f t="array" aca="1" ref="N159" ca="1">INDIRECT(ADDRESS(ROW(N159),COLUMN(E159)+M159))</f>
        <v>-16.689015105331691</v>
      </c>
      <c r="O159" s="6">
        <f t="shared" ref="O159:O190" si="83">B159+$C$46*COS(RADIANS(A159))+$D$46*SIN(RADIANS(A159))</f>
        <v>-65.012980138336275</v>
      </c>
      <c r="P159" s="6">
        <f t="shared" ref="P159:P190" si="84">C159-$C$46*SIN(RADIANS(A159))+$D$46*COS(RADIANS(A159))</f>
        <v>-72.816089137715096</v>
      </c>
      <c r="Q159" s="4">
        <f t="shared" si="68"/>
        <v>-58.312980138336272</v>
      </c>
      <c r="R159" s="4">
        <f t="shared" si="69"/>
        <v>66.189886625490743</v>
      </c>
      <c r="S159" s="4">
        <f t="shared" si="70"/>
        <v>-31.316089137715096</v>
      </c>
      <c r="T159" s="4">
        <f t="shared" si="71"/>
        <v>35.720854934890497</v>
      </c>
      <c r="U159" s="4">
        <f t="shared" ref="U159:U190" si="85">$C$26-SQRT((O159-$C$43)^2+(P159-$D$43)^2)</f>
        <v>-23.416228376459685</v>
      </c>
      <c r="V159" s="4">
        <f t="shared" si="72"/>
        <v>95.987019861663725</v>
      </c>
      <c r="W159" s="4">
        <f t="shared" si="73"/>
        <v>-51.21526875209284</v>
      </c>
      <c r="X159" s="4">
        <f t="shared" si="74"/>
        <v>3</v>
      </c>
      <c r="Y159" s="4">
        <f t="array" aca="1" ref="Y159" ca="1">INDIRECT(ADDRESS(ROW(Y159),COLUMN(P159)+X159))</f>
        <v>-31.316089137715096</v>
      </c>
      <c r="Z159" s="4">
        <f t="shared" ref="Z159:Z190" si="86">($C$20-D159)*COS(-RADIANS(A159))+($C$21-E159)*SIN(-RADIANS(A159))</f>
        <v>36.866219113598547</v>
      </c>
      <c r="AA159" s="4">
        <f t="shared" ref="AA159:AA190" si="87">-($C$20-D159)*SIN(-RADIANS(A159))+($C$21-E159)*COS(-RADIANS(A159))</f>
        <v>64.004935312110121</v>
      </c>
      <c r="AB159" s="4">
        <f t="shared" si="75"/>
        <v>-64.004935312110121</v>
      </c>
      <c r="AC159" s="4">
        <f t="shared" ca="1" si="76"/>
        <v>-31.316089137715096</v>
      </c>
      <c r="AD159" s="4">
        <f t="shared" ref="AD159:AD190" si="88">B159+$C$49*COS(RADIANS(A159))+$D$49*SIN(RADIANS(A159))</f>
        <v>440.92944384461873</v>
      </c>
      <c r="AE159" s="4">
        <f t="shared" ref="AE159:AE190" si="89">C159-$C$49*SIN(RADIANS(A159))+$D$49*COS(RADIANS(A159))</f>
        <v>469.67368368224487</v>
      </c>
      <c r="AF159" s="4">
        <f t="shared" ref="AF159:AF190" si="90">B159+$C$48*COS(RADIANS(A159))+$D$48*SIN(RADIANS(A159))</f>
        <v>469.86232887479161</v>
      </c>
      <c r="AG159" s="4">
        <f t="shared" ref="AG159:AG190" si="91">C159-$C$48*SIN(RADIANS(A159))+$D$48*COS(RADIANS(A159))</f>
        <v>453.30975494154217</v>
      </c>
      <c r="AH159" s="4">
        <f t="shared" ref="AH159:AH190" si="92">B159+$C$47*COS(RADIANS(A159))+$D$47*SIN(RADIANS(A159))</f>
        <v>483.50229607604155</v>
      </c>
      <c r="AI159" s="4">
        <f t="shared" ref="AI159:AI190" si="93">C159-$C$47*SIN(RADIANS(A159))+$D$47*COS(RADIANS(A159))</f>
        <v>438.68268090915876</v>
      </c>
      <c r="AJ159" s="4">
        <f t="shared" si="77"/>
        <v>188.82631631775513</v>
      </c>
    </row>
    <row r="160" spans="1:36" x14ac:dyDescent="0.55000000000000004">
      <c r="A160" s="35">
        <v>47.5</v>
      </c>
      <c r="B160" s="23">
        <v>-12.145953583413871</v>
      </c>
      <c r="C160" s="23">
        <v>8.5749945922514748</v>
      </c>
      <c r="D160" s="6">
        <f t="shared" si="78"/>
        <v>-79.589214226838919</v>
      </c>
      <c r="E160" s="6">
        <f t="shared" si="79"/>
        <v>-57.701295238901828</v>
      </c>
      <c r="F160" s="4">
        <f t="shared" si="63"/>
        <v>-72.889214226838916</v>
      </c>
      <c r="G160" s="4">
        <f t="shared" si="64"/>
        <v>74.668062235631112</v>
      </c>
      <c r="H160" s="4">
        <f t="shared" si="65"/>
        <v>-16.201295238901828</v>
      </c>
      <c r="I160" s="4">
        <f t="shared" si="80"/>
        <v>37.930036141984964</v>
      </c>
      <c r="J160" s="4">
        <f t="shared" si="81"/>
        <v>-2.5378409299981612</v>
      </c>
      <c r="K160" s="4">
        <f t="shared" si="66"/>
        <v>81.410785773161081</v>
      </c>
      <c r="L160" s="4">
        <f t="shared" si="67"/>
        <v>-53.281675623114886</v>
      </c>
      <c r="M160" s="4">
        <f t="shared" si="82"/>
        <v>3</v>
      </c>
      <c r="N160" s="4">
        <f t="array" aca="1" ref="N160" ca="1">INDIRECT(ADDRESS(ROW(N160),COLUMN(E160)+M160))</f>
        <v>-16.201295238901828</v>
      </c>
      <c r="O160" s="6">
        <f t="shared" si="83"/>
        <v>-66.077410074525716</v>
      </c>
      <c r="P160" s="6">
        <f t="shared" si="84"/>
        <v>-72.44684197510432</v>
      </c>
      <c r="Q160" s="4">
        <f t="shared" si="68"/>
        <v>-59.377410074525713</v>
      </c>
      <c r="R160" s="4">
        <f t="shared" si="69"/>
        <v>66.958075356079831</v>
      </c>
      <c r="S160" s="4">
        <f t="shared" si="70"/>
        <v>-30.94684197510432</v>
      </c>
      <c r="T160" s="4">
        <f t="shared" si="71"/>
        <v>35.31951229758392</v>
      </c>
      <c r="U160" s="4">
        <f t="shared" si="85"/>
        <v>-22.464114707573771</v>
      </c>
      <c r="V160" s="4">
        <f t="shared" si="72"/>
        <v>94.922589925474284</v>
      </c>
      <c r="W160" s="4">
        <f t="shared" si="73"/>
        <v>-51.688442231406995</v>
      </c>
      <c r="X160" s="4">
        <f t="shared" si="74"/>
        <v>3</v>
      </c>
      <c r="Y160" s="4">
        <f t="array" aca="1" ref="Y160" ca="1">INDIRECT(ADDRESS(ROW(Y160),COLUMN(P160)+X160))</f>
        <v>-30.94684197510432</v>
      </c>
      <c r="Z160" s="4">
        <f t="shared" si="86"/>
        <v>37.298391565840362</v>
      </c>
      <c r="AA160" s="4">
        <f t="shared" si="87"/>
        <v>64.685002161438703</v>
      </c>
      <c r="AB160" s="4">
        <f t="shared" si="75"/>
        <v>-64.685002161438703</v>
      </c>
      <c r="AC160" s="4">
        <f t="shared" ca="1" si="76"/>
        <v>-30.94684197510432</v>
      </c>
      <c r="AD160" s="4">
        <f t="shared" si="88"/>
        <v>444.57980543123648</v>
      </c>
      <c r="AE160" s="4">
        <f t="shared" si="89"/>
        <v>465.60714997356769</v>
      </c>
      <c r="AF160" s="4">
        <f t="shared" si="90"/>
        <v>473.36878838075415</v>
      </c>
      <c r="AG160" s="4">
        <f t="shared" si="91"/>
        <v>448.99136047284338</v>
      </c>
      <c r="AH160" s="4">
        <f t="shared" si="92"/>
        <v>486.88059253306739</v>
      </c>
      <c r="AI160" s="4">
        <f t="shared" si="93"/>
        <v>434.24581373664091</v>
      </c>
      <c r="AJ160" s="4">
        <f t="shared" si="77"/>
        <v>192.89285002643231</v>
      </c>
    </row>
    <row r="161" spans="1:36" x14ac:dyDescent="0.55000000000000004">
      <c r="A161" s="35">
        <v>48</v>
      </c>
      <c r="B161" s="23">
        <v>-12.503160312367511</v>
      </c>
      <c r="C161" s="23">
        <v>8.4770624512877415</v>
      </c>
      <c r="D161" s="6">
        <f t="shared" si="78"/>
        <v>-80.522215318997027</v>
      </c>
      <c r="E161" s="6">
        <f t="shared" si="79"/>
        <v>-57.208157773699767</v>
      </c>
      <c r="F161" s="4">
        <f t="shared" si="63"/>
        <v>-73.822215318997024</v>
      </c>
      <c r="G161" s="4">
        <f t="shared" si="64"/>
        <v>75.474934218240989</v>
      </c>
      <c r="H161" s="4">
        <f t="shared" si="65"/>
        <v>-15.708157773699767</v>
      </c>
      <c r="I161" s="4">
        <f t="shared" si="80"/>
        <v>37.708079815033543</v>
      </c>
      <c r="J161" s="4">
        <f t="shared" si="81"/>
        <v>-1.5867148388444932</v>
      </c>
      <c r="K161" s="4">
        <f t="shared" si="66"/>
        <v>80.477784681002973</v>
      </c>
      <c r="L161" s="4">
        <f t="shared" si="67"/>
        <v>-53.78486125625431</v>
      </c>
      <c r="M161" s="4">
        <f t="shared" si="82"/>
        <v>3</v>
      </c>
      <c r="N161" s="4">
        <f t="array" aca="1" ref="N161" ca="1">INDIRECT(ADDRESS(ROW(N161),COLUMN(E161)+M161))</f>
        <v>-15.708157773699767</v>
      </c>
      <c r="O161" s="6">
        <f t="shared" si="83"/>
        <v>-67.139603191819873</v>
      </c>
      <c r="P161" s="6">
        <f t="shared" si="84"/>
        <v>-72.071054283247648</v>
      </c>
      <c r="Q161" s="4">
        <f t="shared" si="68"/>
        <v>-60.43960319181987</v>
      </c>
      <c r="R161" s="4">
        <f t="shared" si="69"/>
        <v>67.731344250457013</v>
      </c>
      <c r="S161" s="4">
        <f t="shared" si="70"/>
        <v>-30.571054283247648</v>
      </c>
      <c r="T161" s="4">
        <f t="shared" si="71"/>
        <v>34.924617795832226</v>
      </c>
      <c r="U161" s="4">
        <f t="shared" si="85"/>
        <v>-21.513280376920264</v>
      </c>
      <c r="V161" s="4">
        <f t="shared" si="72"/>
        <v>93.860396808180127</v>
      </c>
      <c r="W161" s="4">
        <f t="shared" si="73"/>
        <v>-52.169552063127362</v>
      </c>
      <c r="X161" s="4">
        <f t="shared" si="74"/>
        <v>3</v>
      </c>
      <c r="Y161" s="4">
        <f t="array" aca="1" ref="Y161" ca="1">INDIRECT(ADDRESS(ROW(Y161),COLUMN(P161)+X161))</f>
        <v>-30.571054283247648</v>
      </c>
      <c r="Z161" s="4">
        <f t="shared" si="86"/>
        <v>37.723267531847185</v>
      </c>
      <c r="AA161" s="4">
        <f t="shared" si="87"/>
        <v>65.371406455487005</v>
      </c>
      <c r="AB161" s="4">
        <f t="shared" si="75"/>
        <v>-65.371406455487005</v>
      </c>
      <c r="AC161" s="4">
        <f t="shared" ca="1" si="76"/>
        <v>-30.571054283247648</v>
      </c>
      <c r="AD161" s="4">
        <f t="shared" si="88"/>
        <v>448.19351531269888</v>
      </c>
      <c r="AE161" s="4">
        <f t="shared" si="89"/>
        <v>461.50618189948875</v>
      </c>
      <c r="AF161" s="4">
        <f t="shared" si="90"/>
        <v>476.83640378904863</v>
      </c>
      <c r="AG161" s="4">
        <f t="shared" si="91"/>
        <v>444.63979699544393</v>
      </c>
      <c r="AH161" s="4">
        <f t="shared" si="92"/>
        <v>490.21901591622583</v>
      </c>
      <c r="AI161" s="4">
        <f t="shared" si="93"/>
        <v>429.77690048589602</v>
      </c>
      <c r="AJ161" s="4">
        <f t="shared" si="77"/>
        <v>196.99381810051125</v>
      </c>
    </row>
    <row r="162" spans="1:36" x14ac:dyDescent="0.55000000000000004">
      <c r="A162" s="35">
        <v>48.5</v>
      </c>
      <c r="B162" s="23">
        <v>-12.86222439273476</v>
      </c>
      <c r="C162" s="23">
        <v>8.379579267374984</v>
      </c>
      <c r="D162" s="6">
        <f t="shared" si="78"/>
        <v>-81.451893848183531</v>
      </c>
      <c r="E162" s="6">
        <f t="shared" si="79"/>
        <v>-56.709569167615918</v>
      </c>
      <c r="F162" s="4">
        <f t="shared" si="63"/>
        <v>-74.751893848183528</v>
      </c>
      <c r="G162" s="4">
        <f t="shared" si="64"/>
        <v>76.283527895310343</v>
      </c>
      <c r="H162" s="4">
        <f t="shared" si="65"/>
        <v>-15.209569167615918</v>
      </c>
      <c r="I162" s="4">
        <f t="shared" si="80"/>
        <v>37.492435006573821</v>
      </c>
      <c r="J162" s="4">
        <f t="shared" si="81"/>
        <v>-0.63722850069267878</v>
      </c>
      <c r="K162" s="4">
        <f t="shared" si="66"/>
        <v>79.548106151816469</v>
      </c>
      <c r="L162" s="4">
        <f t="shared" si="67"/>
        <v>-54.300256359322887</v>
      </c>
      <c r="M162" s="4">
        <f t="shared" si="82"/>
        <v>3</v>
      </c>
      <c r="N162" s="4">
        <f t="array" aca="1" ref="N162" ca="1">INDIRECT(ADDRESS(ROW(N162),COLUMN(E162)+M162))</f>
        <v>-15.209569167615918</v>
      </c>
      <c r="O162" s="6">
        <f t="shared" si="83"/>
        <v>-68.199492883868771</v>
      </c>
      <c r="P162" s="6">
        <f t="shared" si="84"/>
        <v>-71.688683583395957</v>
      </c>
      <c r="Q162" s="4">
        <f t="shared" si="68"/>
        <v>-61.499492883868768</v>
      </c>
      <c r="R162" s="4">
        <f t="shared" si="69"/>
        <v>68.509446366697688</v>
      </c>
      <c r="S162" s="4">
        <f t="shared" si="70"/>
        <v>-30.188683583395957</v>
      </c>
      <c r="T162" s="4">
        <f t="shared" si="71"/>
        <v>34.536246783981618</v>
      </c>
      <c r="U162" s="4">
        <f t="shared" si="85"/>
        <v>-20.563787212185545</v>
      </c>
      <c r="V162" s="4">
        <f t="shared" si="72"/>
        <v>92.800507116131229</v>
      </c>
      <c r="W162" s="4">
        <f t="shared" si="73"/>
        <v>-52.658863035829043</v>
      </c>
      <c r="X162" s="4">
        <f t="shared" si="74"/>
        <v>3</v>
      </c>
      <c r="Y162" s="4">
        <f t="array" aca="1" ref="Y162" ca="1">INDIRECT(ADDRESS(ROW(Y162),COLUMN(P162)+X162))</f>
        <v>-30.188683583395957</v>
      </c>
      <c r="Z162" s="4">
        <f t="shared" si="86"/>
        <v>38.140809667079097</v>
      </c>
      <c r="AA162" s="4">
        <f t="shared" si="87"/>
        <v>66.064023992595523</v>
      </c>
      <c r="AB162" s="4">
        <f t="shared" si="75"/>
        <v>-66.064023992595523</v>
      </c>
      <c r="AC162" s="4">
        <f t="shared" ca="1" si="76"/>
        <v>-30.188683583395957</v>
      </c>
      <c r="AD162" s="4">
        <f t="shared" si="88"/>
        <v>451.77028400723913</v>
      </c>
      <c r="AE162" s="4">
        <f t="shared" si="89"/>
        <v>457.37116286104117</v>
      </c>
      <c r="AF162" s="4">
        <f t="shared" si="90"/>
        <v>480.26489674356804</v>
      </c>
      <c r="AG162" s="4">
        <f t="shared" si="91"/>
        <v>440.2554669941872</v>
      </c>
      <c r="AH162" s="4">
        <f t="shared" si="92"/>
        <v>493.51729770788279</v>
      </c>
      <c r="AI162" s="4">
        <f t="shared" si="93"/>
        <v>425.27635257840717</v>
      </c>
      <c r="AJ162" s="4">
        <f t="shared" si="77"/>
        <v>201.12883713895883</v>
      </c>
    </row>
    <row r="163" spans="1:36" x14ac:dyDescent="0.55000000000000004">
      <c r="A163" s="35">
        <v>49</v>
      </c>
      <c r="B163" s="23">
        <v>-13.223133192357864</v>
      </c>
      <c r="C163" s="23">
        <v>8.282621575610035</v>
      </c>
      <c r="D163" s="6">
        <f t="shared" si="78"/>
        <v>-82.378193727741149</v>
      </c>
      <c r="E163" s="6">
        <f t="shared" si="79"/>
        <v>-56.205498278728051</v>
      </c>
      <c r="F163" s="4">
        <f t="shared" si="63"/>
        <v>-75.678193727741146</v>
      </c>
      <c r="G163" s="4">
        <f t="shared" si="64"/>
        <v>77.093713657594634</v>
      </c>
      <c r="H163" s="4">
        <f t="shared" si="65"/>
        <v>-14.705498278728051</v>
      </c>
      <c r="I163" s="4">
        <f t="shared" si="80"/>
        <v>37.283161624510647</v>
      </c>
      <c r="J163" s="4">
        <f t="shared" si="81"/>
        <v>0.31053963570099796</v>
      </c>
      <c r="K163" s="4">
        <f t="shared" si="66"/>
        <v>78.621806272258851</v>
      </c>
      <c r="L163" s="4">
        <f t="shared" si="67"/>
        <v>-54.828478073724405</v>
      </c>
      <c r="M163" s="4">
        <f t="shared" si="82"/>
        <v>3</v>
      </c>
      <c r="N163" s="4">
        <f t="array" aca="1" ref="N163" ca="1">INDIRECT(ADDRESS(ROW(N163),COLUMN(E163)+M163))</f>
        <v>-14.705498278728051</v>
      </c>
      <c r="O163" s="6">
        <f t="shared" si="83"/>
        <v>-69.257013147931005</v>
      </c>
      <c r="P163" s="6">
        <f t="shared" si="84"/>
        <v>-71.29968988318349</v>
      </c>
      <c r="Q163" s="4">
        <f t="shared" si="68"/>
        <v>-62.557013147931002</v>
      </c>
      <c r="R163" s="4">
        <f t="shared" si="69"/>
        <v>69.292145378277326</v>
      </c>
      <c r="S163" s="4">
        <f t="shared" si="70"/>
        <v>-29.79968988318349</v>
      </c>
      <c r="T163" s="4">
        <f t="shared" si="71"/>
        <v>34.154472323706024</v>
      </c>
      <c r="U163" s="4">
        <f t="shared" si="85"/>
        <v>-19.615700927599775</v>
      </c>
      <c r="V163" s="4">
        <f t="shared" si="72"/>
        <v>91.742986852068995</v>
      </c>
      <c r="W163" s="4">
        <f t="shared" si="73"/>
        <v>-53.156655041088946</v>
      </c>
      <c r="X163" s="4">
        <f t="shared" si="74"/>
        <v>3</v>
      </c>
      <c r="Y163" s="4">
        <f t="array" aca="1" ref="Y163" ca="1">INDIRECT(ADDRESS(ROW(Y163),COLUMN(P163)+X163))</f>
        <v>-29.79968988318349</v>
      </c>
      <c r="Z163" s="4">
        <f t="shared" si="86"/>
        <v>38.550981859871811</v>
      </c>
      <c r="AA163" s="4">
        <f t="shared" si="87"/>
        <v>66.762732741845042</v>
      </c>
      <c r="AB163" s="4">
        <f t="shared" si="75"/>
        <v>-66.762732741845042</v>
      </c>
      <c r="AC163" s="4">
        <f t="shared" ca="1" si="76"/>
        <v>-29.79968988318349</v>
      </c>
      <c r="AD163" s="4">
        <f t="shared" si="88"/>
        <v>455.30982441811102</v>
      </c>
      <c r="AE163" s="4">
        <f t="shared" si="89"/>
        <v>453.2024768673092</v>
      </c>
      <c r="AF163" s="4">
        <f t="shared" si="90"/>
        <v>483.65399143933786</v>
      </c>
      <c r="AG163" s="4">
        <f t="shared" si="91"/>
        <v>435.83877346415244</v>
      </c>
      <c r="AH163" s="4">
        <f t="shared" si="92"/>
        <v>496.77517201914799</v>
      </c>
      <c r="AI163" s="4">
        <f t="shared" si="93"/>
        <v>420.74458185969701</v>
      </c>
      <c r="AJ163" s="4">
        <f t="shared" si="77"/>
        <v>205.2975231326908</v>
      </c>
    </row>
    <row r="164" spans="1:36" x14ac:dyDescent="0.55000000000000004">
      <c r="A164" s="35">
        <v>49.5</v>
      </c>
      <c r="B164" s="23">
        <v>-13.585874339209994</v>
      </c>
      <c r="C164" s="23">
        <v>8.1862639631638139</v>
      </c>
      <c r="D164" s="6">
        <f t="shared" si="78"/>
        <v>-83.301059528923304</v>
      </c>
      <c r="E164" s="6">
        <f t="shared" si="79"/>
        <v>-55.695916290518639</v>
      </c>
      <c r="F164" s="4">
        <f t="shared" si="63"/>
        <v>-76.601059528923301</v>
      </c>
      <c r="G164" s="4">
        <f t="shared" si="64"/>
        <v>77.905367981167146</v>
      </c>
      <c r="H164" s="4">
        <f t="shared" si="65"/>
        <v>-14.195916290518639</v>
      </c>
      <c r="I164" s="4">
        <f t="shared" si="80"/>
        <v>37.080317372488658</v>
      </c>
      <c r="J164" s="4">
        <f t="shared" si="81"/>
        <v>1.256504094386564</v>
      </c>
      <c r="K164" s="4">
        <f t="shared" si="66"/>
        <v>77.698940471076696</v>
      </c>
      <c r="L164" s="4">
        <f t="shared" si="67"/>
        <v>-55.370190845307491</v>
      </c>
      <c r="M164" s="4">
        <f t="shared" si="82"/>
        <v>3</v>
      </c>
      <c r="N164" s="4">
        <f t="array" aca="1" ref="N164" ca="1">INDIRECT(ADDRESS(ROW(N164),COLUMN(E164)+M164))</f>
        <v>-14.195916290518639</v>
      </c>
      <c r="O164" s="6">
        <f t="shared" si="83"/>
        <v>-70.312098562319633</v>
      </c>
      <c r="P164" s="6">
        <f t="shared" si="84"/>
        <v>-70.904035602519258</v>
      </c>
      <c r="Q164" s="4">
        <f t="shared" si="68"/>
        <v>-63.61209856231963</v>
      </c>
      <c r="R164" s="4">
        <f t="shared" si="69"/>
        <v>70.079215129854916</v>
      </c>
      <c r="S164" s="4">
        <f t="shared" si="70"/>
        <v>-29.404035602519258</v>
      </c>
      <c r="T164" s="4">
        <f t="shared" si="71"/>
        <v>33.779365255275096</v>
      </c>
      <c r="U164" s="4">
        <f t="shared" si="85"/>
        <v>-18.669091371393336</v>
      </c>
      <c r="V164" s="4">
        <f t="shared" si="72"/>
        <v>90.687901437680367</v>
      </c>
      <c r="W164" s="4">
        <f t="shared" si="73"/>
        <v>-53.663223910403055</v>
      </c>
      <c r="X164" s="4">
        <f t="shared" si="74"/>
        <v>3</v>
      </c>
      <c r="Y164" s="4">
        <f t="array" aca="1" ref="Y164" ca="1">INDIRECT(ADDRESS(ROW(Y164),COLUMN(P164)+X164))</f>
        <v>-29.404035602519258</v>
      </c>
      <c r="Z164" s="4">
        <f t="shared" si="86"/>
        <v>38.953749176614423</v>
      </c>
      <c r="AA164" s="4">
        <f t="shared" si="87"/>
        <v>67.467412766212362</v>
      </c>
      <c r="AB164" s="4">
        <f t="shared" si="75"/>
        <v>-67.467412766212362</v>
      </c>
      <c r="AC164" s="4">
        <f t="shared" ca="1" si="76"/>
        <v>-29.404035602519258</v>
      </c>
      <c r="AD164" s="4">
        <f t="shared" si="88"/>
        <v>458.81185188303277</v>
      </c>
      <c r="AE164" s="4">
        <f t="shared" si="89"/>
        <v>449.00050858333827</v>
      </c>
      <c r="AF164" s="4">
        <f t="shared" si="90"/>
        <v>487.0034146710999</v>
      </c>
      <c r="AG164" s="4">
        <f t="shared" si="91"/>
        <v>431.39011995711911</v>
      </c>
      <c r="AH164" s="4">
        <f t="shared" si="92"/>
        <v>499.99237563770356</v>
      </c>
      <c r="AI164" s="4">
        <f t="shared" si="93"/>
        <v>416.18200064511848</v>
      </c>
      <c r="AJ164" s="4">
        <f t="shared" si="77"/>
        <v>209.49949141666173</v>
      </c>
    </row>
    <row r="165" spans="1:36" x14ac:dyDescent="0.55000000000000004">
      <c r="A165" s="35">
        <v>50</v>
      </c>
      <c r="B165" s="23">
        <v>-13.95043569738673</v>
      </c>
      <c r="C165" s="23">
        <v>8.0905791379496428</v>
      </c>
      <c r="D165" s="6">
        <f t="shared" si="78"/>
        <v>-84.220436460164564</v>
      </c>
      <c r="E165" s="6">
        <f t="shared" si="79"/>
        <v>-55.180796639720953</v>
      </c>
      <c r="F165" s="4">
        <f t="shared" si="63"/>
        <v>-77.520436460164561</v>
      </c>
      <c r="G165" s="4">
        <f t="shared" si="64"/>
        <v>78.718373113726201</v>
      </c>
      <c r="H165" s="4">
        <f t="shared" si="65"/>
        <v>-13.680796639720953</v>
      </c>
      <c r="I165" s="4">
        <f t="shared" si="80"/>
        <v>36.883957818490096</v>
      </c>
      <c r="J165" s="4">
        <f t="shared" si="81"/>
        <v>2.2005717414861863</v>
      </c>
      <c r="K165" s="4">
        <f t="shared" si="66"/>
        <v>76.779563539835436</v>
      </c>
      <c r="L165" s="4">
        <f t="shared" si="67"/>
        <v>-55.926110535896619</v>
      </c>
      <c r="M165" s="4">
        <f t="shared" si="82"/>
        <v>3</v>
      </c>
      <c r="N165" s="4">
        <f t="array" aca="1" ref="N165" ca="1">INDIRECT(ADDRESS(ROW(N165),COLUMN(E165)+M165))</f>
        <v>-13.680796639720953</v>
      </c>
      <c r="O165" s="6">
        <f t="shared" si="83"/>
        <v>-71.364684266433784</v>
      </c>
      <c r="P165" s="6">
        <f t="shared" si="84"/>
        <v>-70.501685502100514</v>
      </c>
      <c r="Q165" s="4">
        <f t="shared" si="68"/>
        <v>-64.664684266433781</v>
      </c>
      <c r="R165" s="4">
        <f t="shared" si="69"/>
        <v>70.87043920592221</v>
      </c>
      <c r="S165" s="4">
        <f t="shared" si="70"/>
        <v>-29.001685502100514</v>
      </c>
      <c r="T165" s="4">
        <f t="shared" si="71"/>
        <v>33.410994265151487</v>
      </c>
      <c r="U165" s="4">
        <f t="shared" si="85"/>
        <v>-17.724032790130451</v>
      </c>
      <c r="V165" s="4">
        <f t="shared" si="72"/>
        <v>89.635315733566216</v>
      </c>
      <c r="W165" s="4">
        <f t="shared" si="73"/>
        <v>-54.178882309989241</v>
      </c>
      <c r="X165" s="4">
        <f t="shared" si="74"/>
        <v>3</v>
      </c>
      <c r="Y165" s="4">
        <f t="array" aca="1" ref="Y165" ca="1">INDIRECT(ADDRESS(ROW(Y165),COLUMN(P165)+X165))</f>
        <v>-29.001685502100514</v>
      </c>
      <c r="Z165" s="4">
        <f t="shared" si="86"/>
        <v>39.349077810787406</v>
      </c>
      <c r="AA165" s="4">
        <f t="shared" si="87"/>
        <v>68.177946149120757</v>
      </c>
      <c r="AB165" s="4">
        <f t="shared" si="75"/>
        <v>-68.177946149120757</v>
      </c>
      <c r="AC165" s="4">
        <f t="shared" ca="1" si="76"/>
        <v>-29.001685502100514</v>
      </c>
      <c r="AD165" s="4">
        <f t="shared" si="88"/>
        <v>462.27608422081585</v>
      </c>
      <c r="AE165" s="4">
        <f t="shared" si="89"/>
        <v>444.76564337518977</v>
      </c>
      <c r="AF165" s="4">
        <f t="shared" si="90"/>
        <v>490.31289587906895</v>
      </c>
      <c r="AG165" s="4">
        <f t="shared" si="91"/>
        <v>426.90991062518361</v>
      </c>
      <c r="AH165" s="4">
        <f t="shared" si="92"/>
        <v>503.16864807279973</v>
      </c>
      <c r="AI165" s="4">
        <f t="shared" si="93"/>
        <v>411.58902176280401</v>
      </c>
      <c r="AJ165" s="4">
        <f t="shared" si="77"/>
        <v>213.73435662481023</v>
      </c>
    </row>
    <row r="166" spans="1:36" x14ac:dyDescent="0.55000000000000004">
      <c r="A166" s="35">
        <v>50.5</v>
      </c>
      <c r="B166" s="23">
        <v>-14.316805345535862</v>
      </c>
      <c r="C166" s="23">
        <v>7.9956379947290825</v>
      </c>
      <c r="D166" s="6">
        <f t="shared" si="78"/>
        <v>-85.136270348758771</v>
      </c>
      <c r="E166" s="6">
        <f t="shared" si="79"/>
        <v>-54.660114946699089</v>
      </c>
      <c r="F166" s="4">
        <f t="shared" si="63"/>
        <v>-78.436270348758768</v>
      </c>
      <c r="G166" s="4">
        <f t="shared" si="64"/>
        <v>79.532616778488475</v>
      </c>
      <c r="H166" s="4">
        <f t="shared" si="65"/>
        <v>-13.160114946699089</v>
      </c>
      <c r="I166" s="4">
        <f t="shared" si="80"/>
        <v>36.694136459943877</v>
      </c>
      <c r="J166" s="4">
        <f t="shared" si="81"/>
        <v>3.1426410849798216</v>
      </c>
      <c r="K166" s="4">
        <f t="shared" si="66"/>
        <v>75.863729651241229</v>
      </c>
      <c r="L166" s="4">
        <f t="shared" si="67"/>
        <v>-56.497008960241843</v>
      </c>
      <c r="M166" s="4">
        <f t="shared" si="82"/>
        <v>3</v>
      </c>
      <c r="N166" s="4">
        <f t="array" aca="1" ref="N166" ca="1">INDIRECT(ADDRESS(ROW(N166),COLUMN(E166)+M166))</f>
        <v>-13.160114946699089</v>
      </c>
      <c r="O166" s="6">
        <f t="shared" si="83"/>
        <v>-72.414705943203501</v>
      </c>
      <c r="P166" s="6">
        <f t="shared" si="84"/>
        <v>-70.092606614453487</v>
      </c>
      <c r="Q166" s="4">
        <f t="shared" si="68"/>
        <v>-65.714705943203498</v>
      </c>
      <c r="R166" s="4">
        <f t="shared" si="69"/>
        <v>71.665610513066824</v>
      </c>
      <c r="S166" s="4">
        <f t="shared" si="70"/>
        <v>-28.592606614453487</v>
      </c>
      <c r="T166" s="4">
        <f t="shared" si="71"/>
        <v>33.049425950100918</v>
      </c>
      <c r="U166" s="4">
        <f t="shared" si="85"/>
        <v>-16.780604111620406</v>
      </c>
      <c r="V166" s="4">
        <f t="shared" si="72"/>
        <v>88.585294056796499</v>
      </c>
      <c r="W166" s="4">
        <f t="shared" si="73"/>
        <v>-54.703960697191327</v>
      </c>
      <c r="X166" s="4">
        <f t="shared" si="74"/>
        <v>3</v>
      </c>
      <c r="Y166" s="4">
        <f t="array" aca="1" ref="Y166" ca="1">INDIRECT(ADDRESS(ROW(Y166),COLUMN(P166)+X166))</f>
        <v>-28.592606614453487</v>
      </c>
      <c r="Z166" s="4">
        <f t="shared" si="86"/>
        <v>39.736935035582832</v>
      </c>
      <c r="AA166" s="4">
        <f t="shared" si="87"/>
        <v>68.89421692429471</v>
      </c>
      <c r="AB166" s="4">
        <f t="shared" si="75"/>
        <v>-68.89421692429471</v>
      </c>
      <c r="AC166" s="4">
        <f t="shared" ca="1" si="76"/>
        <v>-28.592606614453487</v>
      </c>
      <c r="AD166" s="4">
        <f t="shared" si="88"/>
        <v>465.70224177534891</v>
      </c>
      <c r="AE166" s="4">
        <f t="shared" si="89"/>
        <v>440.49826735223695</v>
      </c>
      <c r="AF166" s="4">
        <f t="shared" si="90"/>
        <v>493.58216719203119</v>
      </c>
      <c r="AG166" s="4">
        <f t="shared" si="91"/>
        <v>422.39855026162388</v>
      </c>
      <c r="AH166" s="4">
        <f t="shared" si="92"/>
        <v>506.30373159758648</v>
      </c>
      <c r="AI166" s="4">
        <f t="shared" si="93"/>
        <v>406.96605859386943</v>
      </c>
      <c r="AJ166" s="4">
        <f t="shared" si="77"/>
        <v>218.00173264776305</v>
      </c>
    </row>
    <row r="167" spans="1:36" x14ac:dyDescent="0.55000000000000004">
      <c r="A167" s="35">
        <v>51</v>
      </c>
      <c r="B167" s="23">
        <v>-14.68497155756674</v>
      </c>
      <c r="C167" s="23">
        <v>7.90150967874985</v>
      </c>
      <c r="D167" s="6">
        <f t="shared" si="78"/>
        <v>-86.048507624786026</v>
      </c>
      <c r="E167" s="6">
        <f t="shared" si="79"/>
        <v>-54.133848948267797</v>
      </c>
      <c r="F167" s="4">
        <f t="shared" si="63"/>
        <v>-79.348507624786023</v>
      </c>
      <c r="G167" s="4">
        <f t="shared" si="64"/>
        <v>80.347991894809496</v>
      </c>
      <c r="H167" s="4">
        <f t="shared" si="65"/>
        <v>-12.633848948267797</v>
      </c>
      <c r="I167" s="4">
        <f t="shared" si="80"/>
        <v>36.510904785520111</v>
      </c>
      <c r="J167" s="4">
        <f t="shared" si="81"/>
        <v>4.082601495874421</v>
      </c>
      <c r="K167" s="4">
        <f t="shared" si="66"/>
        <v>74.951492375213974</v>
      </c>
      <c r="L167" s="4">
        <f t="shared" si="67"/>
        <v>-57.083718896056467</v>
      </c>
      <c r="M167" s="4">
        <f t="shared" si="82"/>
        <v>3</v>
      </c>
      <c r="N167" s="4">
        <f t="array" aca="1" ref="N167" ca="1">INDIRECT(ADDRESS(ROW(N167),COLUMN(E167)+M167))</f>
        <v>-12.633848948267797</v>
      </c>
      <c r="O167" s="6">
        <f t="shared" si="83"/>
        <v>-73.462099803789286</v>
      </c>
      <c r="P167" s="6">
        <f t="shared" si="84"/>
        <v>-69.676768177407212</v>
      </c>
      <c r="Q167" s="4">
        <f t="shared" si="68"/>
        <v>-66.762099803789283</v>
      </c>
      <c r="R167" s="4">
        <f t="shared" si="69"/>
        <v>72.464530876384401</v>
      </c>
      <c r="S167" s="4">
        <f t="shared" si="70"/>
        <v>-28.176768177407212</v>
      </c>
      <c r="T167" s="4">
        <f t="shared" si="71"/>
        <v>32.694724877989216</v>
      </c>
      <c r="U167" s="4">
        <f t="shared" si="85"/>
        <v>-15.838889248235162</v>
      </c>
      <c r="V167" s="4">
        <f t="shared" si="72"/>
        <v>87.537900196210714</v>
      </c>
      <c r="W167" s="4">
        <f t="shared" si="73"/>
        <v>-55.238808342391778</v>
      </c>
      <c r="X167" s="4">
        <f t="shared" si="74"/>
        <v>3</v>
      </c>
      <c r="Y167" s="4">
        <f t="array" aca="1" ref="Y167" ca="1">INDIRECT(ADDRESS(ROW(Y167),COLUMN(P167)+X167))</f>
        <v>-28.176768177407212</v>
      </c>
      <c r="Z167" s="4">
        <f t="shared" si="86"/>
        <v>40.117289159847637</v>
      </c>
      <c r="AA167" s="4">
        <f t="shared" si="87"/>
        <v>69.616111008828582</v>
      </c>
      <c r="AB167" s="4">
        <f t="shared" si="75"/>
        <v>-69.616111008828582</v>
      </c>
      <c r="AC167" s="4">
        <f t="shared" ca="1" si="76"/>
        <v>-28.176768177407212</v>
      </c>
      <c r="AD167" s="4">
        <f t="shared" si="88"/>
        <v>469.09004745709262</v>
      </c>
      <c r="AE167" s="4">
        <f t="shared" si="89"/>
        <v>436.19876740679791</v>
      </c>
      <c r="AF167" s="4">
        <f t="shared" si="90"/>
        <v>496.81096346794214</v>
      </c>
      <c r="AG167" s="4">
        <f t="shared" si="91"/>
        <v>417.85644433911034</v>
      </c>
      <c r="AH167" s="4">
        <f t="shared" si="92"/>
        <v>509.39737128893887</v>
      </c>
      <c r="AI167" s="4">
        <f t="shared" si="93"/>
        <v>402.3135251099709</v>
      </c>
      <c r="AJ167" s="4">
        <f t="shared" si="77"/>
        <v>222.30123259320209</v>
      </c>
    </row>
    <row r="168" spans="1:36" x14ac:dyDescent="0.55000000000000004">
      <c r="A168" s="35">
        <v>51.5</v>
      </c>
      <c r="B168" s="23">
        <v>-15.054922785493778</v>
      </c>
      <c r="C168" s="23">
        <v>7.8082616470096626</v>
      </c>
      <c r="D168" s="6">
        <f t="shared" si="78"/>
        <v>-86.957095307142751</v>
      </c>
      <c r="E168" s="6">
        <f t="shared" si="79"/>
        <v>-53.601978432858353</v>
      </c>
      <c r="F168" s="4">
        <f t="shared" si="63"/>
        <v>-80.257095307142748</v>
      </c>
      <c r="G168" s="4">
        <f t="shared" si="64"/>
        <v>81.164396314696774</v>
      </c>
      <c r="H168" s="4">
        <f t="shared" si="65"/>
        <v>-12.101978432858353</v>
      </c>
      <c r="I168" s="4">
        <f t="shared" si="80"/>
        <v>36.334312333775635</v>
      </c>
      <c r="J168" s="4">
        <f t="shared" si="81"/>
        <v>5.0203323403534341</v>
      </c>
      <c r="K168" s="4">
        <f t="shared" si="66"/>
        <v>74.042904692857249</v>
      </c>
      <c r="L168" s="4">
        <f t="shared" si="67"/>
        <v>-57.687139620282103</v>
      </c>
      <c r="M168" s="4">
        <f t="shared" si="82"/>
        <v>3</v>
      </c>
      <c r="N168" s="4">
        <f t="array" aca="1" ref="N168" ca="1">INDIRECT(ADDRESS(ROW(N168),COLUMN(E168)+M168))</f>
        <v>-12.101978432858353</v>
      </c>
      <c r="O168" s="6">
        <f t="shared" si="83"/>
        <v>-74.506802574390363</v>
      </c>
      <c r="P168" s="6">
        <f t="shared" si="84"/>
        <v>-69.254141569906636</v>
      </c>
      <c r="Q168" s="4">
        <f t="shared" si="68"/>
        <v>-67.80680257439036</v>
      </c>
      <c r="R168" s="4">
        <f t="shared" si="69"/>
        <v>73.267010650392791</v>
      </c>
      <c r="S168" s="4">
        <f t="shared" si="70"/>
        <v>-27.754141569906636</v>
      </c>
      <c r="T168" s="4">
        <f t="shared" si="71"/>
        <v>32.346953645431682</v>
      </c>
      <c r="U168" s="4">
        <f t="shared" si="85"/>
        <v>-14.898977422604062</v>
      </c>
      <c r="V168" s="4">
        <f t="shared" si="72"/>
        <v>86.493197425609637</v>
      </c>
      <c r="W168" s="4">
        <f t="shared" si="73"/>
        <v>-55.783794420522419</v>
      </c>
      <c r="X168" s="4">
        <f t="shared" si="74"/>
        <v>3</v>
      </c>
      <c r="Y168" s="4">
        <f t="array" aca="1" ref="Y168" ca="1">INDIRECT(ADDRESS(ROW(Y168),COLUMN(P168)+X168))</f>
        <v>-27.754141569906636</v>
      </c>
      <c r="Z168" s="4">
        <f t="shared" si="86"/>
        <v>40.490109487109827</v>
      </c>
      <c r="AA168" s="4">
        <f t="shared" si="87"/>
        <v>70.343516139378636</v>
      </c>
      <c r="AB168" s="4">
        <f t="shared" si="75"/>
        <v>-70.343516139378636</v>
      </c>
      <c r="AC168" s="4">
        <f t="shared" ca="1" si="76"/>
        <v>-27.754141569906636</v>
      </c>
      <c r="AD168" s="4">
        <f t="shared" si="88"/>
        <v>472.439226782231</v>
      </c>
      <c r="AE168" s="4">
        <f t="shared" si="89"/>
        <v>431.86753125120163</v>
      </c>
      <c r="AF168" s="4">
        <f t="shared" si="90"/>
        <v>499.99902233216773</v>
      </c>
      <c r="AG168" s="4">
        <f t="shared" si="91"/>
        <v>413.28399904535627</v>
      </c>
      <c r="AH168" s="4">
        <f t="shared" si="92"/>
        <v>512.44931506492014</v>
      </c>
      <c r="AI168" s="4">
        <f t="shared" si="93"/>
        <v>397.63183590830801</v>
      </c>
      <c r="AJ168" s="4">
        <f t="shared" si="77"/>
        <v>226.63246874879837</v>
      </c>
    </row>
    <row r="169" spans="1:36" x14ac:dyDescent="0.55000000000000004">
      <c r="A169" s="35">
        <v>52</v>
      </c>
      <c r="B169" s="23">
        <v>-15.426647644280228</v>
      </c>
      <c r="C169" s="23">
        <v>7.7159597272386229</v>
      </c>
      <c r="D169" s="6">
        <f t="shared" si="78"/>
        <v>-87.86198099154079</v>
      </c>
      <c r="E169" s="6">
        <f t="shared" si="79"/>
        <v>-53.064485177938266</v>
      </c>
      <c r="F169" s="4">
        <f t="shared" si="63"/>
        <v>-81.161980991540787</v>
      </c>
      <c r="G169" s="4">
        <f t="shared" si="64"/>
        <v>81.981732574409421</v>
      </c>
      <c r="H169" s="4">
        <f t="shared" si="65"/>
        <v>-11.564485177938266</v>
      </c>
      <c r="I169" s="4">
        <f t="shared" si="80"/>
        <v>36.164406748807309</v>
      </c>
      <c r="J169" s="4">
        <f t="shared" si="81"/>
        <v>5.955702011040195</v>
      </c>
      <c r="K169" s="4">
        <f t="shared" si="66"/>
        <v>73.13801900845921</v>
      </c>
      <c r="L169" s="4">
        <f t="shared" si="67"/>
        <v>-58.308243030728498</v>
      </c>
      <c r="M169" s="4">
        <f t="shared" si="82"/>
        <v>3</v>
      </c>
      <c r="N169" s="4">
        <f t="array" aca="1" ref="N169" ca="1">INDIRECT(ADDRESS(ROW(N169),COLUMN(E169)+M169))</f>
        <v>-11.564485177938266</v>
      </c>
      <c r="O169" s="6">
        <f t="shared" si="83"/>
        <v>-75.548751485027623</v>
      </c>
      <c r="P169" s="6">
        <f t="shared" si="84"/>
        <v>-68.824700250072709</v>
      </c>
      <c r="Q169" s="4">
        <f t="shared" si="68"/>
        <v>-68.84875148502762</v>
      </c>
      <c r="R169" s="4">
        <f t="shared" si="69"/>
        <v>74.072868344647063</v>
      </c>
      <c r="S169" s="4">
        <f t="shared" si="70"/>
        <v>-27.324700250072709</v>
      </c>
      <c r="T169" s="4">
        <f t="shared" si="71"/>
        <v>32.006172932452124</v>
      </c>
      <c r="U169" s="4">
        <f t="shared" si="85"/>
        <v>-13.960963517813454</v>
      </c>
      <c r="V169" s="4">
        <f t="shared" si="72"/>
        <v>85.451248514972377</v>
      </c>
      <c r="W169" s="4">
        <f t="shared" si="73"/>
        <v>-56.339309176433702</v>
      </c>
      <c r="X169" s="4">
        <f t="shared" si="74"/>
        <v>3</v>
      </c>
      <c r="Y169" s="4">
        <f t="array" aca="1" ref="Y169" ca="1">INDIRECT(ADDRESS(ROW(Y169),COLUMN(P169)+X169))</f>
        <v>-27.324700250072709</v>
      </c>
      <c r="Z169" s="4">
        <f t="shared" si="86"/>
        <v>40.855366277464135</v>
      </c>
      <c r="AA169" s="4">
        <f t="shared" si="87"/>
        <v>71.07632181138969</v>
      </c>
      <c r="AB169" s="4">
        <f t="shared" si="75"/>
        <v>-71.07632181138969</v>
      </c>
      <c r="AC169" s="4">
        <f t="shared" ca="1" si="76"/>
        <v>-27.324700250072709</v>
      </c>
      <c r="AD169" s="4">
        <f t="shared" si="88"/>
        <v>475.74950790961014</v>
      </c>
      <c r="AE169" s="4">
        <f t="shared" si="89"/>
        <v>427.504947452382</v>
      </c>
      <c r="AF169" s="4">
        <f t="shared" si="90"/>
        <v>503.14608421350073</v>
      </c>
      <c r="AG169" s="4">
        <f t="shared" si="91"/>
        <v>408.68162131630544</v>
      </c>
      <c r="AH169" s="4">
        <f t="shared" si="92"/>
        <v>515.45931372001394</v>
      </c>
      <c r="AI169" s="4">
        <f t="shared" si="93"/>
        <v>392.92140624417101</v>
      </c>
      <c r="AJ169" s="4">
        <f t="shared" si="77"/>
        <v>230.995052547618</v>
      </c>
    </row>
    <row r="170" spans="1:36" x14ac:dyDescent="0.55000000000000004">
      <c r="A170" s="35">
        <v>52.5</v>
      </c>
      <c r="B170" s="23">
        <v>-15.800134898559598</v>
      </c>
      <c r="C170" s="23">
        <v>7.6246681746913074</v>
      </c>
      <c r="D170" s="6">
        <f t="shared" si="78"/>
        <v>-88.763112840352548</v>
      </c>
      <c r="E170" s="6">
        <f t="shared" si="79"/>
        <v>-52.521352889593871</v>
      </c>
      <c r="F170" s="4">
        <f t="shared" si="63"/>
        <v>-82.063112840352545</v>
      </c>
      <c r="G170" s="4">
        <f t="shared" si="64"/>
        <v>82.799907660367552</v>
      </c>
      <c r="H170" s="4">
        <f t="shared" si="65"/>
        <v>-11.021352889593871</v>
      </c>
      <c r="I170" s="4">
        <f t="shared" si="80"/>
        <v>36.001233833061903</v>
      </c>
      <c r="J170" s="4">
        <f t="shared" si="81"/>
        <v>6.8885668438213159</v>
      </c>
      <c r="K170" s="4">
        <f t="shared" si="66"/>
        <v>72.236887159647452</v>
      </c>
      <c r="L170" s="4">
        <f t="shared" si="67"/>
        <v>-58.948080418784919</v>
      </c>
      <c r="M170" s="4">
        <f t="shared" si="82"/>
        <v>3</v>
      </c>
      <c r="N170" s="4">
        <f t="array" aca="1" ref="N170" ca="1">INDIRECT(ADDRESS(ROW(N170),COLUMN(E170)+M170))</f>
        <v>-11.021352889593871</v>
      </c>
      <c r="O170" s="6">
        <f t="shared" si="83"/>
        <v>-76.587884260178129</v>
      </c>
      <c r="P170" s="6">
        <f t="shared" si="84"/>
        <v>-68.388419695418577</v>
      </c>
      <c r="Q170" s="4">
        <f t="shared" si="68"/>
        <v>-69.887884260178126</v>
      </c>
      <c r="R170" s="4">
        <f t="shared" si="69"/>
        <v>74.881930264123312</v>
      </c>
      <c r="S170" s="4">
        <f t="shared" si="70"/>
        <v>-26.888419695418577</v>
      </c>
      <c r="T170" s="4">
        <f t="shared" si="71"/>
        <v>31.672441554299851</v>
      </c>
      <c r="U170" s="4">
        <f t="shared" si="85"/>
        <v>-13.024948454410975</v>
      </c>
      <c r="V170" s="4">
        <f t="shared" si="72"/>
        <v>84.412115739821871</v>
      </c>
      <c r="W170" s="4">
        <f t="shared" si="73"/>
        <v>-56.905765168532703</v>
      </c>
      <c r="X170" s="4">
        <f t="shared" si="74"/>
        <v>3</v>
      </c>
      <c r="Y170" s="4">
        <f t="array" aca="1" ref="Y170" ca="1">INDIRECT(ADDRESS(ROW(Y170),COLUMN(P170)+X170))</f>
        <v>-26.888419695418577</v>
      </c>
      <c r="Z170" s="4">
        <f t="shared" si="86"/>
        <v>41.213030712109152</v>
      </c>
      <c r="AA170" s="4">
        <f t="shared" si="87"/>
        <v>71.814419221268807</v>
      </c>
      <c r="AB170" s="4">
        <f t="shared" si="75"/>
        <v>-71.814419221268807</v>
      </c>
      <c r="AC170" s="4">
        <f t="shared" ca="1" si="76"/>
        <v>-26.888419695418577</v>
      </c>
      <c r="AD170" s="4">
        <f t="shared" si="88"/>
        <v>479.02062167558506</v>
      </c>
      <c r="AE170" s="4">
        <f t="shared" si="89"/>
        <v>423.11140546409155</v>
      </c>
      <c r="AF170" s="4">
        <f t="shared" si="90"/>
        <v>506.25189237807382</v>
      </c>
      <c r="AG170" s="4">
        <f t="shared" si="91"/>
        <v>404.04971886694665</v>
      </c>
      <c r="AH170" s="4">
        <f t="shared" si="92"/>
        <v>518.42712095824822</v>
      </c>
      <c r="AI170" s="4">
        <f t="shared" si="93"/>
        <v>388.18265206112193</v>
      </c>
      <c r="AJ170" s="4">
        <f t="shared" si="77"/>
        <v>235.38859453590845</v>
      </c>
    </row>
    <row r="171" spans="1:36" x14ac:dyDescent="0.55000000000000004">
      <c r="A171" s="35">
        <v>53</v>
      </c>
      <c r="B171" s="23">
        <v>-16.17537345112218</v>
      </c>
      <c r="C171" s="23">
        <v>7.5344497268383748</v>
      </c>
      <c r="D171" s="6">
        <f t="shared" si="78"/>
        <v>-89.660439574189596</v>
      </c>
      <c r="E171" s="6">
        <f t="shared" si="79"/>
        <v>-51.972567144186264</v>
      </c>
      <c r="F171" s="4">
        <f t="shared" si="63"/>
        <v>-82.960439574189593</v>
      </c>
      <c r="G171" s="4">
        <f t="shared" si="64"/>
        <v>83.618832788626349</v>
      </c>
      <c r="H171" s="4">
        <f t="shared" si="65"/>
        <v>-10.472567144186264</v>
      </c>
      <c r="I171" s="4">
        <f t="shared" si="80"/>
        <v>35.844837597443366</v>
      </c>
      <c r="J171" s="4">
        <f t="shared" si="81"/>
        <v>7.8187699047298764</v>
      </c>
      <c r="K171" s="4">
        <f t="shared" si="66"/>
        <v>71.339560425810404</v>
      </c>
      <c r="L171" s="4">
        <f t="shared" si="67"/>
        <v>-59.607789965973865</v>
      </c>
      <c r="M171" s="4">
        <f t="shared" si="82"/>
        <v>3</v>
      </c>
      <c r="N171" s="4">
        <f t="array" aca="1" ref="N171" ca="1">INDIRECT(ADDRESS(ROW(N171),COLUMN(E171)+M171))</f>
        <v>-10.472567144186264</v>
      </c>
      <c r="O171" s="6">
        <f t="shared" si="83"/>
        <v>-77.624139111148622</v>
      </c>
      <c r="P171" s="6">
        <f t="shared" si="84"/>
        <v>-67.945277345132126</v>
      </c>
      <c r="Q171" s="4">
        <f t="shared" si="68"/>
        <v>-70.924139111148619</v>
      </c>
      <c r="R171" s="4">
        <f t="shared" si="69"/>
        <v>75.69403016433013</v>
      </c>
      <c r="S171" s="4">
        <f t="shared" si="70"/>
        <v>-26.445277345132126</v>
      </c>
      <c r="T171" s="4">
        <f t="shared" si="71"/>
        <v>31.345816510566067</v>
      </c>
      <c r="U171" s="4">
        <f t="shared" si="85"/>
        <v>-12.091039596702693</v>
      </c>
      <c r="V171" s="4">
        <f t="shared" si="72"/>
        <v>83.375860888851378</v>
      </c>
      <c r="W171" s="4">
        <f t="shared" si="73"/>
        <v>-57.483598595221984</v>
      </c>
      <c r="X171" s="4">
        <f t="shared" si="74"/>
        <v>3</v>
      </c>
      <c r="Y171" s="4">
        <f t="array" aca="1" ref="Y171" ca="1">INDIRECT(ADDRESS(ROW(Y171),COLUMN(P171)+X171))</f>
        <v>-26.445277345132126</v>
      </c>
      <c r="Z171" s="4">
        <f t="shared" si="86"/>
        <v>41.563074860343306</v>
      </c>
      <c r="AA171" s="4">
        <f t="shared" si="87"/>
        <v>72.557701211420365</v>
      </c>
      <c r="AB171" s="4">
        <f t="shared" si="75"/>
        <v>-72.557701211420365</v>
      </c>
      <c r="AC171" s="4">
        <f t="shared" ca="1" si="76"/>
        <v>-26.445277345132126</v>
      </c>
      <c r="AD171" s="4">
        <f t="shared" si="88"/>
        <v>482.25230162688712</v>
      </c>
      <c r="AE171" s="4">
        <f t="shared" si="89"/>
        <v>418.68729565682872</v>
      </c>
      <c r="AF171" s="4">
        <f t="shared" si="90"/>
        <v>509.31619296128008</v>
      </c>
      <c r="AG171" s="4">
        <f t="shared" si="91"/>
        <v>399.38870021985002</v>
      </c>
      <c r="AH171" s="4">
        <f t="shared" si="92"/>
        <v>521.3524934243211</v>
      </c>
      <c r="AI171" s="4">
        <f t="shared" si="93"/>
        <v>383.41599001890415</v>
      </c>
      <c r="AJ171" s="4">
        <f t="shared" si="77"/>
        <v>239.81270434317128</v>
      </c>
    </row>
    <row r="172" spans="1:36" x14ac:dyDescent="0.55000000000000004">
      <c r="A172" s="35">
        <v>53.5</v>
      </c>
      <c r="B172" s="23">
        <v>-16.552352333064292</v>
      </c>
      <c r="C172" s="23">
        <v>7.4453656560454649</v>
      </c>
      <c r="D172" s="6">
        <f t="shared" si="78"/>
        <v>-90.553910465111898</v>
      </c>
      <c r="E172" s="6">
        <f t="shared" si="79"/>
        <v>-51.418115331993114</v>
      </c>
      <c r="F172" s="4">
        <f t="shared" si="63"/>
        <v>-83.853910465111895</v>
      </c>
      <c r="G172" s="4">
        <f t="shared" si="64"/>
        <v>84.438423197201629</v>
      </c>
      <c r="H172" s="4">
        <f t="shared" si="65"/>
        <v>-9.9181153319931141</v>
      </c>
      <c r="I172" s="4">
        <f t="shared" si="80"/>
        <v>35.695260308850727</v>
      </c>
      <c r="J172" s="4">
        <f t="shared" si="81"/>
        <v>8.7461396291435349</v>
      </c>
      <c r="K172" s="4">
        <f t="shared" si="66"/>
        <v>70.446089534888102</v>
      </c>
      <c r="L172" s="4">
        <f t="shared" si="67"/>
        <v>-60.288605044661487</v>
      </c>
      <c r="M172" s="4">
        <f t="shared" si="82"/>
        <v>3</v>
      </c>
      <c r="N172" s="4">
        <f t="array" aca="1" ref="N172" ca="1">INDIRECT(ADDRESS(ROW(N172),COLUMN(E172)+M172))</f>
        <v>-9.9181153319931141</v>
      </c>
      <c r="O172" s="6">
        <f t="shared" si="83"/>
        <v>-78.657454730085064</v>
      </c>
      <c r="P172" s="6">
        <f t="shared" si="84"/>
        <v>-67.495252544337461</v>
      </c>
      <c r="Q172" s="4">
        <f t="shared" si="68"/>
        <v>-71.957454730085061</v>
      </c>
      <c r="R172" s="4">
        <f t="shared" si="69"/>
        <v>76.509008921016118</v>
      </c>
      <c r="S172" s="4">
        <f t="shared" si="70"/>
        <v>-25.995252544337461</v>
      </c>
      <c r="T172" s="4">
        <f t="shared" si="71"/>
        <v>31.026353031732619</v>
      </c>
      <c r="U172" s="4">
        <f t="shared" si="85"/>
        <v>-11.159351191036734</v>
      </c>
      <c r="V172" s="4">
        <f t="shared" si="72"/>
        <v>82.342545269914936</v>
      </c>
      <c r="W172" s="4">
        <f t="shared" si="73"/>
        <v>-58.073270708753462</v>
      </c>
      <c r="X172" s="4">
        <f t="shared" si="74"/>
        <v>3</v>
      </c>
      <c r="Y172" s="4">
        <f t="array" aca="1" ref="Y172" ca="1">INDIRECT(ADDRESS(ROW(Y172),COLUMN(P172)+X172))</f>
        <v>-25.995252544337461</v>
      </c>
      <c r="Z172" s="4">
        <f t="shared" si="86"/>
        <v>41.90547164883985</v>
      </c>
      <c r="AA172" s="4">
        <f t="shared" si="87"/>
        <v>73.306062218059424</v>
      </c>
      <c r="AB172" s="4">
        <f t="shared" si="75"/>
        <v>-73.306062218059424</v>
      </c>
      <c r="AC172" s="4">
        <f t="shared" ca="1" si="76"/>
        <v>-25.995252544337461</v>
      </c>
      <c r="AD172" s="4">
        <f t="shared" si="88"/>
        <v>485.44428405161136</v>
      </c>
      <c r="AE172" s="4">
        <f t="shared" si="89"/>
        <v>414.23300934556528</v>
      </c>
      <c r="AF172" s="4">
        <f t="shared" si="90"/>
        <v>512.338734997801</v>
      </c>
      <c r="AG172" s="4">
        <f t="shared" si="91"/>
        <v>394.69897473151292</v>
      </c>
      <c r="AH172" s="4">
        <f t="shared" si="92"/>
        <v>524.23519073282785</v>
      </c>
      <c r="AI172" s="4">
        <f t="shared" si="93"/>
        <v>378.62183751916859</v>
      </c>
      <c r="AJ172" s="4">
        <f t="shared" si="77"/>
        <v>244.26699065443472</v>
      </c>
    </row>
    <row r="173" spans="1:36" x14ac:dyDescent="0.55000000000000004">
      <c r="A173" s="35">
        <v>54</v>
      </c>
      <c r="B173" s="23">
        <v>-16.931060695506186</v>
      </c>
      <c r="C173" s="23">
        <v>7.3574758203254103</v>
      </c>
      <c r="D173" s="6">
        <f t="shared" si="78"/>
        <v>-91.443475331373563</v>
      </c>
      <c r="E173" s="6">
        <f t="shared" si="79"/>
        <v>-50.857986602750628</v>
      </c>
      <c r="F173" s="4">
        <f t="shared" si="63"/>
        <v>-84.74347533137356</v>
      </c>
      <c r="G173" s="4">
        <f t="shared" si="64"/>
        <v>85.258597950566724</v>
      </c>
      <c r="H173" s="4">
        <f t="shared" si="65"/>
        <v>-9.3579866027506284</v>
      </c>
      <c r="I173" s="4">
        <f t="shared" si="80"/>
        <v>35.552542535272764</v>
      </c>
      <c r="J173" s="4">
        <f t="shared" si="81"/>
        <v>9.6704882929668585</v>
      </c>
      <c r="K173" s="4">
        <f t="shared" si="66"/>
        <v>69.556524668626437</v>
      </c>
      <c r="L173" s="4">
        <f t="shared" si="67"/>
        <v>-60.991863411146383</v>
      </c>
      <c r="M173" s="4">
        <f t="shared" si="82"/>
        <v>3</v>
      </c>
      <c r="N173" s="4">
        <f t="array" aca="1" ref="N173" ca="1">INDIRECT(ADDRESS(ROW(N173),COLUMN(E173)+M173))</f>
        <v>-9.3579866027506284</v>
      </c>
      <c r="O173" s="6">
        <f t="shared" si="83"/>
        <v>-79.687770285524095</v>
      </c>
      <c r="P173" s="6">
        <f t="shared" si="84"/>
        <v>-67.038326490249574</v>
      </c>
      <c r="Q173" s="4">
        <f t="shared" si="68"/>
        <v>-72.987770285524093</v>
      </c>
      <c r="R173" s="4">
        <f t="shared" si="69"/>
        <v>77.326714214267611</v>
      </c>
      <c r="S173" s="4">
        <f t="shared" si="70"/>
        <v>-25.538326490249574</v>
      </c>
      <c r="T173" s="4">
        <f t="shared" si="71"/>
        <v>30.714104623279418</v>
      </c>
      <c r="U173" s="4">
        <f t="shared" si="85"/>
        <v>-10.230004838990958</v>
      </c>
      <c r="V173" s="4">
        <f t="shared" si="72"/>
        <v>81.312229714475905</v>
      </c>
      <c r="W173" s="4">
        <f t="shared" si="73"/>
        <v>-58.675269321139226</v>
      </c>
      <c r="X173" s="4">
        <f t="shared" si="74"/>
        <v>3</v>
      </c>
      <c r="Y173" s="4">
        <f t="array" aca="1" ref="Y173" ca="1">INDIRECT(ADDRESS(ROW(Y173),COLUMN(P173)+X173))</f>
        <v>-25.538326490249574</v>
      </c>
      <c r="Z173" s="4">
        <f t="shared" si="86"/>
        <v>42.240194833034046</v>
      </c>
      <c r="AA173" s="4">
        <f t="shared" si="87"/>
        <v>74.059398221722702</v>
      </c>
      <c r="AB173" s="4">
        <f t="shared" si="75"/>
        <v>-74.059398221722702</v>
      </c>
      <c r="AC173" s="4">
        <f t="shared" ca="1" si="76"/>
        <v>-25.538326490249574</v>
      </c>
      <c r="AD173" s="4">
        <f t="shared" si="88"/>
        <v>488.59630800841614</v>
      </c>
      <c r="AE173" s="4">
        <f t="shared" si="89"/>
        <v>409.74893881536531</v>
      </c>
      <c r="AF173" s="4">
        <f t="shared" si="90"/>
        <v>515.31927044983706</v>
      </c>
      <c r="AG173" s="4">
        <f t="shared" si="91"/>
        <v>389.98095261660421</v>
      </c>
      <c r="AH173" s="4">
        <f t="shared" si="92"/>
        <v>527.07497549568643</v>
      </c>
      <c r="AI173" s="4">
        <f t="shared" si="93"/>
        <v>373.8006127291053</v>
      </c>
      <c r="AJ173" s="4">
        <f t="shared" si="77"/>
        <v>248.75106118463469</v>
      </c>
    </row>
    <row r="174" spans="1:36" x14ac:dyDescent="0.55000000000000004">
      <c r="A174" s="35">
        <v>54.5</v>
      </c>
      <c r="B174" s="23">
        <v>-17.311487802793682</v>
      </c>
      <c r="C174" s="23">
        <v>7.2708387122479925</v>
      </c>
      <c r="D174" s="6">
        <f t="shared" si="78"/>
        <v>-92.329084533619749</v>
      </c>
      <c r="E174" s="6">
        <f t="shared" si="79"/>
        <v>-50.29217181301167</v>
      </c>
      <c r="F174" s="4">
        <f t="shared" si="63"/>
        <v>-85.629084533619746</v>
      </c>
      <c r="G174" s="4">
        <f t="shared" si="64"/>
        <v>86.079279755672403</v>
      </c>
      <c r="H174" s="4">
        <f t="shared" si="65"/>
        <v>-8.7921718130116702</v>
      </c>
      <c r="I174" s="4">
        <f t="shared" si="80"/>
        <v>35.416723188558599</v>
      </c>
      <c r="J174" s="4">
        <f t="shared" si="81"/>
        <v>10.591610292491445</v>
      </c>
      <c r="K174" s="4">
        <f t="shared" si="66"/>
        <v>68.670915466380251</v>
      </c>
      <c r="L174" s="4">
        <f t="shared" si="67"/>
        <v>-61.719017387435947</v>
      </c>
      <c r="M174" s="4">
        <f t="shared" si="82"/>
        <v>3</v>
      </c>
      <c r="N174" s="4">
        <f t="array" aca="1" ref="N174" ca="1">INDIRECT(ADDRESS(ROW(N174),COLUMN(E174)+M174))</f>
        <v>-8.7921718130116702</v>
      </c>
      <c r="O174" s="6">
        <f t="shared" si="83"/>
        <v>-80.715025419400945</v>
      </c>
      <c r="P174" s="6">
        <f t="shared" si="84"/>
        <v>-66.574482180138062</v>
      </c>
      <c r="Q174" s="4">
        <f t="shared" si="68"/>
        <v>-74.015025419400942</v>
      </c>
      <c r="R174" s="4">
        <f t="shared" si="69"/>
        <v>78.147000226730569</v>
      </c>
      <c r="S174" s="4">
        <f t="shared" si="70"/>
        <v>-25.074482180138062</v>
      </c>
      <c r="T174" s="4">
        <f t="shared" si="71"/>
        <v>30.409123107469767</v>
      </c>
      <c r="U174" s="4">
        <f t="shared" si="85"/>
        <v>-9.3031300086234907</v>
      </c>
      <c r="V174" s="4">
        <f t="shared" si="72"/>
        <v>80.284974580599055</v>
      </c>
      <c r="W174" s="4">
        <f t="shared" si="73"/>
        <v>-59.290110406719172</v>
      </c>
      <c r="X174" s="4">
        <f t="shared" si="74"/>
        <v>3</v>
      </c>
      <c r="Y174" s="4">
        <f t="array" aca="1" ref="Y174" ca="1">INDIRECT(ADDRESS(ROW(Y174),COLUMN(P174)+X174))</f>
        <v>-25.074482180138062</v>
      </c>
      <c r="Z174" s="4">
        <f t="shared" si="86"/>
        <v>42.567218970467088</v>
      </c>
      <c r="AA174" s="4">
        <f t="shared" si="87"/>
        <v>74.81760670039921</v>
      </c>
      <c r="AB174" s="4">
        <f t="shared" si="75"/>
        <v>-74.81760670039921</v>
      </c>
      <c r="AC174" s="4">
        <f t="shared" ca="1" si="76"/>
        <v>-25.074482180138062</v>
      </c>
      <c r="AD174" s="4">
        <f t="shared" si="88"/>
        <v>491.7081153540197</v>
      </c>
      <c r="AE174" s="4">
        <f t="shared" si="89"/>
        <v>405.23547734497907</v>
      </c>
      <c r="AF174" s="4">
        <f t="shared" si="90"/>
        <v>518.25755423361977</v>
      </c>
      <c r="AG174" s="4">
        <f t="shared" si="91"/>
        <v>385.23504497019314</v>
      </c>
      <c r="AH174" s="4">
        <f t="shared" si="92"/>
        <v>529.87161334783855</v>
      </c>
      <c r="AI174" s="4">
        <f t="shared" si="93"/>
        <v>368.95273460306674</v>
      </c>
      <c r="AJ174" s="4">
        <f t="shared" si="77"/>
        <v>253.26452265502093</v>
      </c>
    </row>
    <row r="175" spans="1:36" x14ac:dyDescent="0.55000000000000004">
      <c r="A175" s="35">
        <v>55</v>
      </c>
      <c r="B175" s="23">
        <v>-17.693623027106238</v>
      </c>
      <c r="C175" s="23">
        <v>7.1855115060891102</v>
      </c>
      <c r="D175" s="6">
        <f t="shared" si="78"/>
        <v>-93.210688972457504</v>
      </c>
      <c r="E175" s="6">
        <f t="shared" si="79"/>
        <v>-49.720663475238425</v>
      </c>
      <c r="F175" s="4">
        <f t="shared" si="63"/>
        <v>-86.510688972457501</v>
      </c>
      <c r="G175" s="4">
        <f t="shared" si="64"/>
        <v>86.900394788875374</v>
      </c>
      <c r="H175" s="4">
        <f t="shared" si="65"/>
        <v>-8.2206634752384247</v>
      </c>
      <c r="I175" s="4">
        <f t="shared" si="80"/>
        <v>35.287839564976395</v>
      </c>
      <c r="J175" s="4">
        <f t="shared" si="81"/>
        <v>11.509280206208835</v>
      </c>
      <c r="K175" s="4">
        <f t="shared" si="66"/>
        <v>67.789311027542496</v>
      </c>
      <c r="L175" s="4">
        <f t="shared" si="67"/>
        <v>-62.471645135996773</v>
      </c>
      <c r="M175" s="4">
        <f t="shared" si="82"/>
        <v>3</v>
      </c>
      <c r="N175" s="4">
        <f t="array" aca="1" ref="N175" ca="1">INDIRECT(ADDRESS(ROW(N175),COLUMN(E175)+M175))</f>
        <v>-8.2206634752384247</v>
      </c>
      <c r="O175" s="6">
        <f t="shared" si="83"/>
        <v>-81.73916024543658</v>
      </c>
      <c r="P175" s="6">
        <f t="shared" si="84"/>
        <v>-66.103704361018259</v>
      </c>
      <c r="Q175" s="4">
        <f t="shared" si="68"/>
        <v>-75.039160245436577</v>
      </c>
      <c r="R175" s="4">
        <f t="shared" si="69"/>
        <v>78.969727355643684</v>
      </c>
      <c r="S175" s="4">
        <f t="shared" si="70"/>
        <v>-24.603704361018259</v>
      </c>
      <c r="T175" s="4">
        <f t="shared" si="71"/>
        <v>30.11145866292598</v>
      </c>
      <c r="U175" s="4">
        <f t="shared" si="85"/>
        <v>-8.3788645872059817</v>
      </c>
      <c r="V175" s="4">
        <f t="shared" si="72"/>
        <v>79.26083975456342</v>
      </c>
      <c r="W175" s="4">
        <f t="shared" si="73"/>
        <v>-59.918339805851325</v>
      </c>
      <c r="X175" s="4">
        <f t="shared" si="74"/>
        <v>3</v>
      </c>
      <c r="Y175" s="4">
        <f t="array" aca="1" ref="Y175" ca="1">INDIRECT(ADDRESS(ROW(Y175),COLUMN(P175)+X175))</f>
        <v>-24.603704361018259</v>
      </c>
      <c r="Z175" s="4">
        <f t="shared" si="86"/>
        <v>42.886519395942514</v>
      </c>
      <c r="AA175" s="4">
        <f t="shared" si="87"/>
        <v>75.580586585206163</v>
      </c>
      <c r="AB175" s="4">
        <f t="shared" si="75"/>
        <v>-75.580586585206163</v>
      </c>
      <c r="AC175" s="4">
        <f t="shared" ca="1" si="76"/>
        <v>-24.603704361018259</v>
      </c>
      <c r="AD175" s="4">
        <f t="shared" si="88"/>
        <v>494.77945076906821</v>
      </c>
      <c r="AE175" s="4">
        <f t="shared" si="89"/>
        <v>400.69301922849678</v>
      </c>
      <c r="AF175" s="4">
        <f t="shared" si="90"/>
        <v>521.15334424428636</v>
      </c>
      <c r="AG175" s="4">
        <f t="shared" si="91"/>
        <v>380.46166378804622</v>
      </c>
      <c r="AH175" s="4">
        <f t="shared" si="92"/>
        <v>532.62487297130735</v>
      </c>
      <c r="AI175" s="4">
        <f t="shared" si="93"/>
        <v>364.07862290226637</v>
      </c>
      <c r="AJ175" s="4">
        <f t="shared" si="77"/>
        <v>257.80698077150322</v>
      </c>
    </row>
    <row r="176" spans="1:36" x14ac:dyDescent="0.55000000000000004">
      <c r="A176" s="35">
        <v>55.5</v>
      </c>
      <c r="B176" s="23">
        <v>-18.077455844401623</v>
      </c>
      <c r="C176" s="23">
        <v>7.101550103299596</v>
      </c>
      <c r="D176" s="6">
        <f t="shared" si="78"/>
        <v>-94.088240087330163</v>
      </c>
      <c r="E176" s="6">
        <f t="shared" si="79"/>
        <v>-49.143455708549759</v>
      </c>
      <c r="F176" s="4">
        <f t="shared" si="63"/>
        <v>-87.388240087330161</v>
      </c>
      <c r="G176" s="4">
        <f t="shared" si="64"/>
        <v>87.72187253319106</v>
      </c>
      <c r="H176" s="4">
        <f t="shared" si="65"/>
        <v>-7.6434557085497588</v>
      </c>
      <c r="I176" s="4">
        <f t="shared" si="80"/>
        <v>35.165927383666606</v>
      </c>
      <c r="J176" s="4">
        <f t="shared" si="81"/>
        <v>12.423250607932566</v>
      </c>
      <c r="K176" s="4">
        <f t="shared" si="66"/>
        <v>66.911759912669837</v>
      </c>
      <c r="L176" s="4">
        <f t="shared" si="67"/>
        <v>-63.25146313918497</v>
      </c>
      <c r="M176" s="4">
        <f t="shared" si="82"/>
        <v>3</v>
      </c>
      <c r="N176" s="4">
        <f t="array" aca="1" ref="N176" ca="1">INDIRECT(ADDRESS(ROW(N176),COLUMN(E176)+M176))</f>
        <v>-7.6434557085497588</v>
      </c>
      <c r="O176" s="6">
        <f t="shared" si="83"/>
        <v>-82.760115348833509</v>
      </c>
      <c r="P176" s="6">
        <f t="shared" si="84"/>
        <v>-65.625979480990068</v>
      </c>
      <c r="Q176" s="4">
        <f t="shared" si="68"/>
        <v>-76.060115348833506</v>
      </c>
      <c r="R176" s="4">
        <f t="shared" si="69"/>
        <v>79.79476193833159</v>
      </c>
      <c r="S176" s="4">
        <f t="shared" si="70"/>
        <v>-24.125979480990068</v>
      </c>
      <c r="T176" s="4">
        <f t="shared" si="71"/>
        <v>29.821159862101471</v>
      </c>
      <c r="U176" s="4">
        <f t="shared" si="85"/>
        <v>-7.4573554791398493</v>
      </c>
      <c r="V176" s="4">
        <f t="shared" si="72"/>
        <v>78.239884651166491</v>
      </c>
      <c r="W176" s="4">
        <f t="shared" si="73"/>
        <v>-60.560535033938223</v>
      </c>
      <c r="X176" s="4">
        <f t="shared" si="74"/>
        <v>3</v>
      </c>
      <c r="Y176" s="4">
        <f t="array" aca="1" ref="Y176" ca="1">INDIRECT(ADDRESS(ROW(Y176),COLUMN(P176)+X176))</f>
        <v>-24.125979480990068</v>
      </c>
      <c r="Z176" s="4">
        <f t="shared" si="86"/>
        <v>43.198072198360201</v>
      </c>
      <c r="AA176" s="4">
        <f t="shared" si="87"/>
        <v>76.348238218538356</v>
      </c>
      <c r="AB176" s="4">
        <f t="shared" si="75"/>
        <v>-76.348238218538356</v>
      </c>
      <c r="AC176" s="4">
        <f t="shared" ca="1" si="76"/>
        <v>-24.125979480990068</v>
      </c>
      <c r="AD176" s="4">
        <f t="shared" si="88"/>
        <v>497.81006178244428</v>
      </c>
      <c r="AE176" s="4">
        <f t="shared" si="89"/>
        <v>396.12195979514445</v>
      </c>
      <c r="AF176" s="4">
        <f t="shared" si="90"/>
        <v>524.00640137918163</v>
      </c>
      <c r="AG176" s="4">
        <f t="shared" si="91"/>
        <v>375.66122198507486</v>
      </c>
      <c r="AH176" s="4">
        <f t="shared" si="92"/>
        <v>535.33452611767837</v>
      </c>
      <c r="AI176" s="4">
        <f t="shared" si="93"/>
        <v>359.17869821263457</v>
      </c>
      <c r="AJ176" s="4">
        <f t="shared" si="77"/>
        <v>262.37804020485555</v>
      </c>
    </row>
    <row r="177" spans="1:36" x14ac:dyDescent="0.55000000000000004">
      <c r="A177" s="35">
        <v>56</v>
      </c>
      <c r="B177" s="23">
        <v>-18.462975831634527</v>
      </c>
      <c r="C177" s="23">
        <v>7.0190091763714637</v>
      </c>
      <c r="D177" s="6">
        <f t="shared" si="78"/>
        <v>-94.961689856632518</v>
      </c>
      <c r="E177" s="6">
        <f t="shared" si="79"/>
        <v>-48.56054419104575</v>
      </c>
      <c r="F177" s="4">
        <f t="shared" si="63"/>
        <v>-88.261689856632515</v>
      </c>
      <c r="G177" s="4">
        <f t="shared" si="64"/>
        <v>88.543645625319144</v>
      </c>
      <c r="H177" s="4">
        <f t="shared" si="65"/>
        <v>-7.06054419104575</v>
      </c>
      <c r="I177" s="4">
        <f t="shared" si="80"/>
        <v>35.051020823089488</v>
      </c>
      <c r="J177" s="4">
        <f t="shared" si="81"/>
        <v>13.333249596110207</v>
      </c>
      <c r="K177" s="4">
        <f t="shared" si="66"/>
        <v>66.038310143367482</v>
      </c>
      <c r="L177" s="4">
        <f t="shared" si="67"/>
        <v>-64.060340001267605</v>
      </c>
      <c r="M177" s="4">
        <f t="shared" si="82"/>
        <v>3</v>
      </c>
      <c r="N177" s="4">
        <f t="array" aca="1" ref="N177" ca="1">INDIRECT(ADDRESS(ROW(N177),COLUMN(E177)+M177))</f>
        <v>-7.06054419104575</v>
      </c>
      <c r="O177" s="6">
        <f t="shared" si="83"/>
        <v>-83.777831787217565</v>
      </c>
      <c r="P177" s="6">
        <f t="shared" si="84"/>
        <v>-65.141295642146588</v>
      </c>
      <c r="Q177" s="4">
        <f t="shared" si="68"/>
        <v>-77.077831787217562</v>
      </c>
      <c r="R177" s="4">
        <f t="shared" si="69"/>
        <v>80.621975990780484</v>
      </c>
      <c r="S177" s="4">
        <f t="shared" si="70"/>
        <v>-23.641295642146588</v>
      </c>
      <c r="T177" s="4">
        <f t="shared" si="71"/>
        <v>29.538273706749507</v>
      </c>
      <c r="U177" s="4">
        <f t="shared" si="85"/>
        <v>-6.5387592530532288</v>
      </c>
      <c r="V177" s="4">
        <f t="shared" si="72"/>
        <v>77.222168212782435</v>
      </c>
      <c r="W177" s="4">
        <f t="shared" si="73"/>
        <v>-61.217307199601557</v>
      </c>
      <c r="X177" s="4">
        <f t="shared" si="74"/>
        <v>3</v>
      </c>
      <c r="Y177" s="4">
        <f t="array" aca="1" ref="Y177" ca="1">INDIRECT(ADDRESS(ROW(Y177),COLUMN(P177)+X177))</f>
        <v>-23.641295642146588</v>
      </c>
      <c r="Z177" s="4">
        <f t="shared" si="86"/>
        <v>43.501854199102731</v>
      </c>
      <c r="AA177" s="4">
        <f t="shared" si="87"/>
        <v>77.120463314622967</v>
      </c>
      <c r="AB177" s="4">
        <f t="shared" si="75"/>
        <v>-77.120463314622967</v>
      </c>
      <c r="AC177" s="4">
        <f t="shared" ca="1" si="76"/>
        <v>-23.641295642146588</v>
      </c>
      <c r="AD177" s="4">
        <f t="shared" si="88"/>
        <v>500.79969879407565</v>
      </c>
      <c r="AE177" s="4">
        <f t="shared" si="89"/>
        <v>391.5226954273017</v>
      </c>
      <c r="AF177" s="4">
        <f t="shared" si="90"/>
        <v>526.81648955964886</v>
      </c>
      <c r="AG177" s="4">
        <f t="shared" si="91"/>
        <v>370.83413341201435</v>
      </c>
      <c r="AH177" s="4">
        <f t="shared" si="92"/>
        <v>538.00034762906375</v>
      </c>
      <c r="AI177" s="4">
        <f t="shared" si="93"/>
        <v>354.25338196091354</v>
      </c>
      <c r="AJ177" s="4">
        <f t="shared" si="77"/>
        <v>266.9773045726983</v>
      </c>
    </row>
    <row r="178" spans="1:36" x14ac:dyDescent="0.55000000000000004">
      <c r="A178" s="35">
        <v>56.5</v>
      </c>
      <c r="B178" s="23">
        <v>-18.850172665192968</v>
      </c>
      <c r="C178" s="23">
        <v>6.9379422111778304</v>
      </c>
      <c r="D178" s="6">
        <f t="shared" si="78"/>
        <v>-95.830990799010564</v>
      </c>
      <c r="E178" s="6">
        <f t="shared" si="79"/>
        <v>-47.971926113633316</v>
      </c>
      <c r="F178" s="4">
        <f t="shared" si="63"/>
        <v>-89.130990799010561</v>
      </c>
      <c r="G178" s="4">
        <f t="shared" si="64"/>
        <v>89.36564971192027</v>
      </c>
      <c r="H178" s="4">
        <f t="shared" si="65"/>
        <v>-6.4719261136333159</v>
      </c>
      <c r="I178" s="4">
        <f t="shared" si="80"/>
        <v>34.943152555561213</v>
      </c>
      <c r="J178" s="4">
        <f t="shared" si="81"/>
        <v>14.238977999116479</v>
      </c>
      <c r="K178" s="4">
        <f t="shared" si="66"/>
        <v>65.169009200989436</v>
      </c>
      <c r="L178" s="4">
        <f t="shared" si="67"/>
        <v>-64.900311694977148</v>
      </c>
      <c r="M178" s="4">
        <f t="shared" si="82"/>
        <v>3</v>
      </c>
      <c r="N178" s="4">
        <f t="array" aca="1" ref="N178" ca="1">INDIRECT(ADDRESS(ROW(N178),COLUMN(E178)+M178))</f>
        <v>-6.4719261136333159</v>
      </c>
      <c r="O178" s="6">
        <f t="shared" si="83"/>
        <v>-84.792251092769405</v>
      </c>
      <c r="P178" s="6">
        <f t="shared" si="84"/>
        <v>-64.64964255497668</v>
      </c>
      <c r="Q178" s="4">
        <f t="shared" si="68"/>
        <v>-78.092251092769402</v>
      </c>
      <c r="R178" s="4">
        <f t="shared" si="69"/>
        <v>81.451246958897627</v>
      </c>
      <c r="S178" s="4">
        <f t="shared" si="70"/>
        <v>-23.14964255497668</v>
      </c>
      <c r="T178" s="4">
        <f t="shared" si="71"/>
        <v>29.262845661482757</v>
      </c>
      <c r="U178" s="4">
        <f t="shared" si="85"/>
        <v>-5.6232428423929335</v>
      </c>
      <c r="V178" s="4">
        <f t="shared" si="72"/>
        <v>76.207748907230595</v>
      </c>
      <c r="W178" s="4">
        <f t="shared" si="73"/>
        <v>-61.889303035226803</v>
      </c>
      <c r="X178" s="4">
        <f t="shared" si="74"/>
        <v>3</v>
      </c>
      <c r="Y178" s="4">
        <f t="array" aca="1" ref="Y178" ca="1">INDIRECT(ADDRESS(ROW(Y178),COLUMN(P178)+X178))</f>
        <v>-23.14964255497668</v>
      </c>
      <c r="Z178" s="4">
        <f t="shared" si="86"/>
        <v>43.797842931857595</v>
      </c>
      <c r="AA178" s="4">
        <f t="shared" si="87"/>
        <v>77.897164922415286</v>
      </c>
      <c r="AB178" s="4">
        <f t="shared" si="75"/>
        <v>-77.897164922415286</v>
      </c>
      <c r="AC178" s="4">
        <f t="shared" ca="1" si="76"/>
        <v>-23.14964255497668</v>
      </c>
      <c r="AD178" s="4">
        <f t="shared" si="88"/>
        <v>503.74811509630172</v>
      </c>
      <c r="AE178" s="4">
        <f t="shared" si="89"/>
        <v>386.89562357681893</v>
      </c>
      <c r="AF178" s="4">
        <f t="shared" si="90"/>
        <v>529.58337575136557</v>
      </c>
      <c r="AG178" s="4">
        <f t="shared" si="91"/>
        <v>365.98081287041026</v>
      </c>
      <c r="AH178" s="4">
        <f t="shared" si="92"/>
        <v>540.62211545760681</v>
      </c>
      <c r="AI178" s="4">
        <f t="shared" si="93"/>
        <v>349.3030964290669</v>
      </c>
      <c r="AJ178" s="4">
        <f t="shared" si="77"/>
        <v>271.60437642318107</v>
      </c>
    </row>
    <row r="179" spans="1:36" x14ac:dyDescent="0.55000000000000004">
      <c r="A179" s="35">
        <v>57</v>
      </c>
      <c r="B179" s="23">
        <v>-19.239036120502973</v>
      </c>
      <c r="C179" s="23">
        <v>6.8584015478602502</v>
      </c>
      <c r="D179" s="6">
        <f t="shared" si="78"/>
        <v>-96.696095975795956</v>
      </c>
      <c r="E179" s="6">
        <f t="shared" si="79"/>
        <v>-47.377600135279707</v>
      </c>
      <c r="F179" s="4">
        <f t="shared" si="63"/>
        <v>-89.996095975795953</v>
      </c>
      <c r="G179" s="4">
        <f t="shared" si="64"/>
        <v>90.187823314652164</v>
      </c>
      <c r="H179" s="4">
        <f t="shared" si="65"/>
        <v>-5.8776001352797067</v>
      </c>
      <c r="I179" s="4">
        <f t="shared" si="80"/>
        <v>34.842353779966913</v>
      </c>
      <c r="J179" s="4">
        <f t="shared" si="81"/>
        <v>15.140106210563509</v>
      </c>
      <c r="K179" s="4">
        <f t="shared" si="66"/>
        <v>64.303904024204044</v>
      </c>
      <c r="L179" s="4">
        <f t="shared" si="67"/>
        <v>-65.773598375029721</v>
      </c>
      <c r="M179" s="4">
        <f t="shared" si="82"/>
        <v>3</v>
      </c>
      <c r="N179" s="4">
        <f t="array" aca="1" ref="N179" ca="1">INDIRECT(ADDRESS(ROW(N179),COLUMN(E179)+M179))</f>
        <v>-5.8776001352797067</v>
      </c>
      <c r="O179" s="6">
        <f t="shared" si="83"/>
        <v>-85.803315275495407</v>
      </c>
      <c r="P179" s="6">
        <f t="shared" si="84"/>
        <v>-64.151011494188197</v>
      </c>
      <c r="Q179" s="4">
        <f t="shared" si="68"/>
        <v>-79.103315275495405</v>
      </c>
      <c r="R179" s="4">
        <f t="shared" si="69"/>
        <v>82.282457482043341</v>
      </c>
      <c r="S179" s="4">
        <f t="shared" si="70"/>
        <v>-22.651011494188197</v>
      </c>
      <c r="T179" s="4">
        <f t="shared" si="71"/>
        <v>28.994919685512176</v>
      </c>
      <c r="U179" s="4">
        <f t="shared" si="85"/>
        <v>-4.7109843041585293</v>
      </c>
      <c r="V179" s="4">
        <f t="shared" si="72"/>
        <v>75.196684724504593</v>
      </c>
      <c r="W179" s="4">
        <f t="shared" si="73"/>
        <v>-62.577207042272953</v>
      </c>
      <c r="X179" s="4">
        <f t="shared" si="74"/>
        <v>3</v>
      </c>
      <c r="Y179" s="4">
        <f t="array" aca="1" ref="Y179" ca="1">INDIRECT(ADDRESS(ROW(Y179),COLUMN(P179)+X179))</f>
        <v>-22.651011494188197</v>
      </c>
      <c r="Z179" s="4">
        <f t="shared" si="86"/>
        <v>44.086016623766142</v>
      </c>
      <c r="AA179" s="4">
        <f t="shared" si="87"/>
        <v>78.678247390774629</v>
      </c>
      <c r="AB179" s="4">
        <f t="shared" si="75"/>
        <v>-78.678247390774629</v>
      </c>
      <c r="AC179" s="4">
        <f t="shared" ca="1" si="76"/>
        <v>-22.651011494188197</v>
      </c>
      <c r="AD179" s="4">
        <f t="shared" si="88"/>
        <v>506.65506689384142</v>
      </c>
      <c r="AE179" s="4">
        <f t="shared" si="89"/>
        <v>382.24114277971029</v>
      </c>
      <c r="AF179" s="4">
        <f t="shared" si="90"/>
        <v>532.30682998327211</v>
      </c>
      <c r="AG179" s="4">
        <f t="shared" si="91"/>
        <v>361.10167612599059</v>
      </c>
      <c r="AH179" s="4">
        <f t="shared" si="92"/>
        <v>543.19961068357259</v>
      </c>
      <c r="AI179" s="4">
        <f t="shared" si="93"/>
        <v>344.32826476708209</v>
      </c>
      <c r="AJ179" s="4">
        <f t="shared" si="77"/>
        <v>276.25885722028971</v>
      </c>
    </row>
    <row r="180" spans="1:36" x14ac:dyDescent="0.55000000000000004">
      <c r="A180" s="35">
        <v>57.5</v>
      </c>
      <c r="B180" s="23">
        <v>-19.629556072757449</v>
      </c>
      <c r="C180" s="23">
        <v>6.7804384203355994</v>
      </c>
      <c r="D180" s="6">
        <f t="shared" si="78"/>
        <v>-97.556958994530618</v>
      </c>
      <c r="E180" s="6">
        <f t="shared" si="79"/>
        <v>-46.777566339621778</v>
      </c>
      <c r="F180" s="4">
        <f t="shared" si="63"/>
        <v>-90.856958994530615</v>
      </c>
      <c r="G180" s="4">
        <f t="shared" si="64"/>
        <v>91.010107703501404</v>
      </c>
      <c r="H180" s="4">
        <f t="shared" si="65"/>
        <v>-5.277566339621778</v>
      </c>
      <c r="I180" s="4">
        <f t="shared" si="80"/>
        <v>34.748654252734269</v>
      </c>
      <c r="J180" s="4">
        <f t="shared" si="81"/>
        <v>16.036270602212184</v>
      </c>
      <c r="K180" s="4">
        <f t="shared" si="66"/>
        <v>63.443041005469382</v>
      </c>
      <c r="L180" s="4">
        <f t="shared" si="67"/>
        <v>-66.682622876051795</v>
      </c>
      <c r="M180" s="4">
        <f t="shared" si="82"/>
        <v>4</v>
      </c>
      <c r="N180" s="4">
        <f t="array" aca="1" ref="N180" ca="1">INDIRECT(ADDRESS(ROW(N180),COLUMN(E180)+M180))</f>
        <v>34.748654252734269</v>
      </c>
      <c r="O180" s="6">
        <f t="shared" si="83"/>
        <v>-86.810966827594143</v>
      </c>
      <c r="P180" s="6">
        <f t="shared" si="84"/>
        <v>-63.645395255879492</v>
      </c>
      <c r="Q180" s="4">
        <f t="shared" si="68"/>
        <v>-80.11096682759414</v>
      </c>
      <c r="R180" s="4">
        <f t="shared" si="69"/>
        <v>83.115495168416203</v>
      </c>
      <c r="S180" s="4">
        <f t="shared" si="70"/>
        <v>-22.145395255879492</v>
      </c>
      <c r="T180" s="4">
        <f t="shared" si="71"/>
        <v>28.734538262648805</v>
      </c>
      <c r="U180" s="4">
        <f t="shared" si="85"/>
        <v>-3.8021736407698796</v>
      </c>
      <c r="V180" s="4">
        <f t="shared" si="72"/>
        <v>74.189033172405857</v>
      </c>
      <c r="W180" s="4">
        <f t="shared" si="73"/>
        <v>-63.281743752622305</v>
      </c>
      <c r="X180" s="4">
        <f t="shared" si="74"/>
        <v>3</v>
      </c>
      <c r="Y180" s="4">
        <f t="array" aca="1" ref="Y180" ca="1">INDIRECT(ADDRESS(ROW(Y180),COLUMN(P180)+X180))</f>
        <v>-22.145395255879492</v>
      </c>
      <c r="Z180" s="4">
        <f t="shared" si="86"/>
        <v>44.366354177797703</v>
      </c>
      <c r="AA180" s="4">
        <f t="shared" si="87"/>
        <v>79.463616335862412</v>
      </c>
      <c r="AB180" s="4">
        <f t="shared" si="75"/>
        <v>-79.463616335862412</v>
      </c>
      <c r="AC180" s="4">
        <f t="shared" ca="1" si="76"/>
        <v>-22.145395255879492</v>
      </c>
      <c r="AD180" s="4">
        <f t="shared" si="88"/>
        <v>509.52031332241052</v>
      </c>
      <c r="AE180" s="4">
        <f t="shared" si="89"/>
        <v>377.55965266929638</v>
      </c>
      <c r="AF180" s="4">
        <f t="shared" si="90"/>
        <v>534.9866253651337</v>
      </c>
      <c r="AG180" s="4">
        <f t="shared" si="91"/>
        <v>356.19713992049611</v>
      </c>
      <c r="AH180" s="4">
        <f t="shared" si="92"/>
        <v>545.73261753207009</v>
      </c>
      <c r="AI180" s="4">
        <f t="shared" si="93"/>
        <v>339.32931100423843</v>
      </c>
      <c r="AJ180" s="4">
        <f t="shared" si="77"/>
        <v>280.94034733070362</v>
      </c>
    </row>
    <row r="181" spans="1:36" x14ac:dyDescent="0.55000000000000004">
      <c r="A181" s="35">
        <v>58</v>
      </c>
      <c r="B181" s="23">
        <v>-20.021722498731766</v>
      </c>
      <c r="C181" s="23">
        <v>6.704102994492728</v>
      </c>
      <c r="D181" s="6">
        <f t="shared" si="78"/>
        <v>-98.413534013544449</v>
      </c>
      <c r="E181" s="6">
        <f t="shared" si="79"/>
        <v>-46.171826192861339</v>
      </c>
      <c r="F181" s="4">
        <f t="shared" si="63"/>
        <v>-91.713534013544447</v>
      </c>
      <c r="G181" s="4">
        <f t="shared" si="64"/>
        <v>91.832446777976457</v>
      </c>
      <c r="H181" s="4">
        <f t="shared" si="65"/>
        <v>-4.6718261928613387</v>
      </c>
      <c r="I181" s="4">
        <f t="shared" si="80"/>
        <v>34.662082317145071</v>
      </c>
      <c r="J181" s="4">
        <f t="shared" si="81"/>
        <v>16.927069454911354</v>
      </c>
      <c r="K181" s="4">
        <f t="shared" si="66"/>
        <v>62.586465986455551</v>
      </c>
      <c r="L181" s="4">
        <f t="shared" si="67"/>
        <v>-67.63003099920563</v>
      </c>
      <c r="M181" s="4">
        <f t="shared" si="82"/>
        <v>4</v>
      </c>
      <c r="N181" s="4">
        <f t="array" aca="1" ref="N181" ca="1">INDIRECT(ADDRESS(ROW(N181),COLUMN(E181)+M181))</f>
        <v>34.662082317145071</v>
      </c>
      <c r="O181" s="6">
        <f t="shared" si="83"/>
        <v>-87.815148728880345</v>
      </c>
      <c r="P181" s="6">
        <f t="shared" si="84"/>
        <v>-63.132788115989861</v>
      </c>
      <c r="Q181" s="4">
        <f t="shared" si="68"/>
        <v>-81.115148728880342</v>
      </c>
      <c r="R181" s="4">
        <f t="shared" si="69"/>
        <v>83.950252381870129</v>
      </c>
      <c r="S181" s="4">
        <f t="shared" si="70"/>
        <v>-21.632788115989861</v>
      </c>
      <c r="T181" s="4">
        <f t="shared" si="71"/>
        <v>28.481742429646125</v>
      </c>
      <c r="U181" s="4">
        <f t="shared" si="85"/>
        <v>-2.8970136904152568</v>
      </c>
      <c r="V181" s="4">
        <f t="shared" si="72"/>
        <v>73.184851271119655</v>
      </c>
      <c r="W181" s="4">
        <f t="shared" si="73"/>
        <v>-64.003680105761276</v>
      </c>
      <c r="X181" s="4">
        <f t="shared" si="74"/>
        <v>3</v>
      </c>
      <c r="Y181" s="4">
        <f t="array" aca="1" ref="Y181" ca="1">INDIRECT(ADDRESS(ROW(Y181),COLUMN(P181)+X181))</f>
        <v>-21.632788115989861</v>
      </c>
      <c r="Z181" s="4">
        <f t="shared" si="86"/>
        <v>44.6388351562547</v>
      </c>
      <c r="AA181" s="4">
        <f t="shared" si="87"/>
        <v>80.253178610710478</v>
      </c>
      <c r="AB181" s="4">
        <f t="shared" si="75"/>
        <v>-80.253178610710478</v>
      </c>
      <c r="AC181" s="4">
        <f t="shared" ca="1" si="76"/>
        <v>-21.632788115989861</v>
      </c>
      <c r="AD181" s="4">
        <f t="shared" si="88"/>
        <v>512.34361646601815</v>
      </c>
      <c r="AE181" s="4">
        <f t="shared" si="89"/>
        <v>372.85155398786901</v>
      </c>
      <c r="AF181" s="4">
        <f t="shared" si="90"/>
        <v>537.62253810377501</v>
      </c>
      <c r="AG181" s="4">
        <f t="shared" si="91"/>
        <v>351.26762198204239</v>
      </c>
      <c r="AH181" s="4">
        <f t="shared" si="92"/>
        <v>548.22092338843913</v>
      </c>
      <c r="AI181" s="4">
        <f t="shared" si="93"/>
        <v>334.30666005891385</v>
      </c>
      <c r="AJ181" s="4">
        <f t="shared" si="77"/>
        <v>285.64844601213099</v>
      </c>
    </row>
    <row r="182" spans="1:36" x14ac:dyDescent="0.55000000000000004">
      <c r="A182" s="35">
        <v>58.5</v>
      </c>
      <c r="B182" s="23">
        <v>-20.415525479652871</v>
      </c>
      <c r="C182" s="23">
        <v>6.6294444051470247</v>
      </c>
      <c r="D182" s="6">
        <f t="shared" si="78"/>
        <v>-99.265775747551942</v>
      </c>
      <c r="E182" s="6">
        <f t="shared" si="79"/>
        <v>-45.560382502878653</v>
      </c>
      <c r="F182" s="4">
        <f t="shared" si="63"/>
        <v>-92.565775747551939</v>
      </c>
      <c r="G182" s="4">
        <f t="shared" si="64"/>
        <v>92.654786955751831</v>
      </c>
      <c r="H182" s="4">
        <f t="shared" si="65"/>
        <v>-4.0603825028786531</v>
      </c>
      <c r="I182" s="4">
        <f t="shared" si="80"/>
        <v>34.582664931058687</v>
      </c>
      <c r="J182" s="4">
        <f t="shared" si="81"/>
        <v>17.812058340170594</v>
      </c>
      <c r="K182" s="4">
        <f t="shared" si="66"/>
        <v>61.734224252448058</v>
      </c>
      <c r="L182" s="4">
        <f t="shared" si="67"/>
        <v>-68.618713666739907</v>
      </c>
      <c r="M182" s="4">
        <f t="shared" si="82"/>
        <v>4</v>
      </c>
      <c r="N182" s="4">
        <f t="array" aca="1" ref="N182" ca="1">INDIRECT(ADDRESS(ROW(N182),COLUMN(E182)+M182))</f>
        <v>34.582664931058687</v>
      </c>
      <c r="O182" s="6">
        <f t="shared" si="83"/>
        <v>-88.815804453232971</v>
      </c>
      <c r="P182" s="6">
        <f t="shared" si="84"/>
        <v>-62.613185789960497</v>
      </c>
      <c r="Q182" s="4">
        <f t="shared" si="68"/>
        <v>-82.115804453232968</v>
      </c>
      <c r="R182" s="4">
        <f t="shared" si="69"/>
        <v>84.786626039741577</v>
      </c>
      <c r="S182" s="4">
        <f t="shared" si="70"/>
        <v>-21.113185789960497</v>
      </c>
      <c r="T182" s="4">
        <f t="shared" si="71"/>
        <v>28.236571802956838</v>
      </c>
      <c r="U182" s="4">
        <f t="shared" si="85"/>
        <v>-1.9957210915846986</v>
      </c>
      <c r="V182" s="4">
        <f t="shared" si="72"/>
        <v>72.184195546767029</v>
      </c>
      <c r="W182" s="4">
        <f t="shared" si="73"/>
        <v>-64.743827939650942</v>
      </c>
      <c r="X182" s="4">
        <f t="shared" si="74"/>
        <v>3</v>
      </c>
      <c r="Y182" s="4">
        <f t="array" aca="1" ref="Y182" ca="1">INDIRECT(ADDRESS(ROW(Y182),COLUMN(P182)+X182))</f>
        <v>-21.113185789960497</v>
      </c>
      <c r="Z182" s="4">
        <f t="shared" si="86"/>
        <v>44.903439765319348</v>
      </c>
      <c r="AA182" s="4">
        <f t="shared" si="87"/>
        <v>81.046842276908578</v>
      </c>
      <c r="AB182" s="4">
        <f t="shared" si="75"/>
        <v>-81.046842276908578</v>
      </c>
      <c r="AC182" s="4">
        <f t="shared" ca="1" si="76"/>
        <v>-21.113185789960497</v>
      </c>
      <c r="AD182" s="4">
        <f t="shared" si="88"/>
        <v>515.12474137298068</v>
      </c>
      <c r="AE182" s="4">
        <f t="shared" si="89"/>
        <v>368.11724859694823</v>
      </c>
      <c r="AF182" s="4">
        <f t="shared" si="90"/>
        <v>540.21434751801712</v>
      </c>
      <c r="AG182" s="4">
        <f t="shared" si="91"/>
        <v>346.31354103408307</v>
      </c>
      <c r="AH182" s="4">
        <f t="shared" si="92"/>
        <v>550.66431881233609</v>
      </c>
      <c r="AI182" s="4">
        <f t="shared" si="93"/>
        <v>329.2607377470012</v>
      </c>
      <c r="AJ182" s="4">
        <f t="shared" si="77"/>
        <v>290.38275140305177</v>
      </c>
    </row>
    <row r="183" spans="1:36" x14ac:dyDescent="0.55000000000000004">
      <c r="A183" s="35">
        <v>59</v>
      </c>
      <c r="B183" s="23">
        <v>-20.810955205095361</v>
      </c>
      <c r="C183" s="23">
        <v>6.556510791819635</v>
      </c>
      <c r="D183" s="6">
        <f t="shared" si="78"/>
        <v>-100.11363947424181</v>
      </c>
      <c r="E183" s="6">
        <f t="shared" si="79"/>
        <v>-44.943239379497456</v>
      </c>
      <c r="F183" s="4">
        <f t="shared" si="63"/>
        <v>-93.413639474241805</v>
      </c>
      <c r="G183" s="4">
        <f t="shared" si="64"/>
        <v>93.477077068381575</v>
      </c>
      <c r="H183" s="4">
        <f t="shared" si="65"/>
        <v>-3.4432393794974558</v>
      </c>
      <c r="I183" s="4">
        <f t="shared" si="80"/>
        <v>34.510427693115041</v>
      </c>
      <c r="J183" s="4">
        <f t="shared" si="81"/>
        <v>18.690744876608893</v>
      </c>
      <c r="K183" s="4">
        <f t="shared" si="66"/>
        <v>60.886360525758192</v>
      </c>
      <c r="L183" s="4">
        <f t="shared" si="67"/>
        <v>-69.651830981609564</v>
      </c>
      <c r="M183" s="4">
        <f t="shared" si="82"/>
        <v>4</v>
      </c>
      <c r="N183" s="4">
        <f t="array" aca="1" ref="N183" ca="1">INDIRECT(ADDRESS(ROW(N183),COLUMN(E183)+M183))</f>
        <v>34.510427693115041</v>
      </c>
      <c r="O183" s="6">
        <f t="shared" si="83"/>
        <v>-89.81287797604071</v>
      </c>
      <c r="P183" s="6">
        <f t="shared" si="84"/>
        <v>-62.0865853935397</v>
      </c>
      <c r="Q183" s="4">
        <f t="shared" si="68"/>
        <v>-83.112877976040707</v>
      </c>
      <c r="R183" s="4">
        <f t="shared" si="69"/>
        <v>85.624517421272131</v>
      </c>
      <c r="S183" s="4">
        <f t="shared" si="70"/>
        <v>-20.5865853935397</v>
      </c>
      <c r="T183" s="4">
        <f t="shared" si="71"/>
        <v>27.999064603971917</v>
      </c>
      <c r="U183" s="4">
        <f t="shared" si="85"/>
        <v>-1.098527327846142</v>
      </c>
      <c r="V183" s="4">
        <f t="shared" si="72"/>
        <v>71.18712202395929</v>
      </c>
      <c r="W183" s="4">
        <f t="shared" si="73"/>
        <v>-65.503046590666031</v>
      </c>
      <c r="X183" s="4">
        <f t="shared" si="74"/>
        <v>3</v>
      </c>
      <c r="Y183" s="4">
        <f t="array" aca="1" ref="Y183" ca="1">INDIRECT(ADDRESS(ROW(Y183),COLUMN(P183)+X183))</f>
        <v>-20.5865853935397</v>
      </c>
      <c r="Z183" s="4">
        <f t="shared" si="86"/>
        <v>45.160148840560289</v>
      </c>
      <c r="AA183" s="4">
        <f t="shared" si="87"/>
        <v>81.844516578366992</v>
      </c>
      <c r="AB183" s="4">
        <f t="shared" si="75"/>
        <v>-81.844516578366992</v>
      </c>
      <c r="AC183" s="4">
        <f t="shared" ca="1" si="76"/>
        <v>-20.5865853935397</v>
      </c>
      <c r="AD183" s="4">
        <f t="shared" si="88"/>
        <v>517.86345607067267</v>
      </c>
      <c r="AE183" s="4">
        <f t="shared" si="89"/>
        <v>363.35713948619957</v>
      </c>
      <c r="AF183" s="4">
        <f t="shared" si="90"/>
        <v>542.76183605234246</v>
      </c>
      <c r="AG183" s="4">
        <f t="shared" si="91"/>
        <v>341.33531680304321</v>
      </c>
      <c r="AH183" s="4">
        <f t="shared" si="92"/>
        <v>553.0625975505435</v>
      </c>
      <c r="AI183" s="4">
        <f t="shared" si="93"/>
        <v>324.19197078900095</v>
      </c>
      <c r="AJ183" s="4">
        <f t="shared" si="77"/>
        <v>295.14286051380043</v>
      </c>
    </row>
    <row r="184" spans="1:36" x14ac:dyDescent="0.55000000000000004">
      <c r="A184" s="35">
        <v>59.5</v>
      </c>
      <c r="B184" s="23">
        <v>-21.208001977882109</v>
      </c>
      <c r="C184" s="23">
        <v>6.4853493334063446</v>
      </c>
      <c r="D184" s="6">
        <f t="shared" si="78"/>
        <v>-100.95708104183596</v>
      </c>
      <c r="E184" s="6">
        <f t="shared" si="79"/>
        <v>-44.320402195837232</v>
      </c>
      <c r="F184" s="4">
        <f t="shared" si="63"/>
        <v>-94.25708104183596</v>
      </c>
      <c r="G184" s="4">
        <f t="shared" si="64"/>
        <v>94.299268263722567</v>
      </c>
      <c r="H184" s="4">
        <f t="shared" si="65"/>
        <v>-2.8204021958372323</v>
      </c>
      <c r="I184" s="4">
        <f t="shared" si="80"/>
        <v>34.445394867481717</v>
      </c>
      <c r="J184" s="4">
        <f t="shared" si="81"/>
        <v>19.562582776846867</v>
      </c>
      <c r="K184" s="4">
        <f t="shared" si="66"/>
        <v>60.042918958164037</v>
      </c>
      <c r="L184" s="4">
        <f t="shared" si="67"/>
        <v>-70.732838163229388</v>
      </c>
      <c r="M184" s="4">
        <f t="shared" si="82"/>
        <v>4</v>
      </c>
      <c r="N184" s="4">
        <f t="array" aca="1" ref="N184" ca="1">INDIRECT(ADDRESS(ROW(N184),COLUMN(E184)+M184))</f>
        <v>34.445394867481717</v>
      </c>
      <c r="O184" s="6">
        <f t="shared" si="83"/>
        <v>-90.806313782621885</v>
      </c>
      <c r="P184" s="6">
        <f t="shared" si="84"/>
        <v>-61.552985404667751</v>
      </c>
      <c r="Q184" s="4">
        <f t="shared" si="68"/>
        <v>-84.106313782621882</v>
      </c>
      <c r="R184" s="4">
        <f t="shared" si="69"/>
        <v>86.463831986216462</v>
      </c>
      <c r="S184" s="4">
        <f t="shared" si="70"/>
        <v>-20.052985404667751</v>
      </c>
      <c r="T184" s="4">
        <f t="shared" si="71"/>
        <v>27.769257682806291</v>
      </c>
      <c r="U184" s="4">
        <f t="shared" si="85"/>
        <v>-0.20567985926006571</v>
      </c>
      <c r="V184" s="4">
        <f t="shared" si="72"/>
        <v>70.193686217378115</v>
      </c>
      <c r="W184" s="4">
        <f t="shared" si="73"/>
        <v>-66.282245594829959</v>
      </c>
      <c r="X184" s="4">
        <f t="shared" si="74"/>
        <v>3</v>
      </c>
      <c r="Y184" s="4">
        <f t="array" aca="1" ref="Y184" ca="1">INDIRECT(ADDRESS(ROW(Y184),COLUMN(P184)+X184))</f>
        <v>-20.052985404667751</v>
      </c>
      <c r="Z184" s="4">
        <f t="shared" si="86"/>
        <v>45.408943833321182</v>
      </c>
      <c r="AA184" s="4">
        <f t="shared" si="87"/>
        <v>82.646111917111966</v>
      </c>
      <c r="AB184" s="4">
        <f t="shared" si="75"/>
        <v>-82.646111917111966</v>
      </c>
      <c r="AC184" s="4">
        <f t="shared" ca="1" si="76"/>
        <v>-20.052985404667751</v>
      </c>
      <c r="AD184" s="4">
        <f t="shared" si="88"/>
        <v>520.55953157903878</v>
      </c>
      <c r="AE184" s="4">
        <f t="shared" si="89"/>
        <v>358.57163078108022</v>
      </c>
      <c r="AF184" s="4">
        <f t="shared" si="90"/>
        <v>545.2647892893084</v>
      </c>
      <c r="AG184" s="4">
        <f t="shared" si="91"/>
        <v>336.33337002469091</v>
      </c>
      <c r="AH184" s="4">
        <f t="shared" si="92"/>
        <v>555.41555654852243</v>
      </c>
      <c r="AI184" s="4">
        <f t="shared" si="93"/>
        <v>319.10078681586043</v>
      </c>
      <c r="AJ184" s="4">
        <f t="shared" si="77"/>
        <v>299.92836921891978</v>
      </c>
    </row>
    <row r="185" spans="1:36" x14ac:dyDescent="0.55000000000000004">
      <c r="A185" s="35">
        <v>60</v>
      </c>
      <c r="B185" s="23">
        <v>-21.606656219972233</v>
      </c>
      <c r="C185" s="23">
        <v>6.4160062817991639</v>
      </c>
      <c r="D185" s="6">
        <f t="shared" si="78"/>
        <v>-101.79605687760169</v>
      </c>
      <c r="E185" s="6">
        <f t="shared" si="79"/>
        <v>-43.69187755068949</v>
      </c>
      <c r="F185" s="4">
        <f t="shared" si="63"/>
        <v>-95.096056877601683</v>
      </c>
      <c r="G185" s="4">
        <f t="shared" si="64"/>
        <v>95.121313914733477</v>
      </c>
      <c r="H185" s="4">
        <f t="shared" si="65"/>
        <v>-2.1918775506894903</v>
      </c>
      <c r="I185" s="4">
        <f t="shared" si="80"/>
        <v>34.387589407203855</v>
      </c>
      <c r="J185" s="4">
        <f t="shared" si="81"/>
        <v>20.426965091846743</v>
      </c>
      <c r="K185" s="4">
        <f t="shared" si="66"/>
        <v>59.203943122398314</v>
      </c>
      <c r="L185" s="4">
        <f t="shared" si="67"/>
        <v>-71.865513230980227</v>
      </c>
      <c r="M185" s="4">
        <f t="shared" si="82"/>
        <v>4</v>
      </c>
      <c r="N185" s="4">
        <f t="array" aca="1" ref="N185" ca="1">INDIRECT(ADDRESS(ROW(N185),COLUMN(E185)+M185))</f>
        <v>34.387589407203855</v>
      </c>
      <c r="O185" s="6">
        <f t="shared" si="83"/>
        <v>-91.796056877601686</v>
      </c>
      <c r="P185" s="6">
        <f t="shared" si="84"/>
        <v>-61.012385626378261</v>
      </c>
      <c r="Q185" s="4">
        <f t="shared" si="68"/>
        <v>-85.096056877601683</v>
      </c>
      <c r="R185" s="4">
        <f t="shared" si="69"/>
        <v>87.304479203237406</v>
      </c>
      <c r="S185" s="4">
        <f t="shared" si="70"/>
        <v>-19.512385626378261</v>
      </c>
      <c r="T185" s="4">
        <f t="shared" si="71"/>
        <v>27.547186540690479</v>
      </c>
      <c r="U185" s="4">
        <f t="shared" si="85"/>
        <v>0.68255665286507394</v>
      </c>
      <c r="V185" s="4">
        <f t="shared" si="72"/>
        <v>69.203943122398314</v>
      </c>
      <c r="W185" s="4">
        <f t="shared" si="73"/>
        <v>-67.082387478609704</v>
      </c>
      <c r="X185" s="4">
        <f t="shared" si="74"/>
        <v>3</v>
      </c>
      <c r="Y185" s="4">
        <f t="array" aca="1" ref="Y185" ca="1">INDIRECT(ADDRESS(ROW(Y185),COLUMN(P185)+X185))</f>
        <v>-19.512385626378261</v>
      </c>
      <c r="Z185" s="4">
        <f t="shared" si="86"/>
        <v>45.649806797918934</v>
      </c>
      <c r="AA185" s="4">
        <f t="shared" si="87"/>
        <v>83.451539831077682</v>
      </c>
      <c r="AB185" s="4">
        <f t="shared" si="75"/>
        <v>-83.451539831077682</v>
      </c>
      <c r="AC185" s="4">
        <f t="shared" ca="1" si="76"/>
        <v>-19.512385626378261</v>
      </c>
      <c r="AD185" s="4">
        <f t="shared" si="88"/>
        <v>523.21274192288297</v>
      </c>
      <c r="AE185" s="4">
        <f t="shared" si="89"/>
        <v>353.76112774927725</v>
      </c>
      <c r="AF185" s="4">
        <f t="shared" si="90"/>
        <v>547.72299596072719</v>
      </c>
      <c r="AG185" s="4">
        <f t="shared" si="91"/>
        <v>331.30812244931059</v>
      </c>
      <c r="AH185" s="4">
        <f t="shared" si="92"/>
        <v>557.72299596072719</v>
      </c>
      <c r="AI185" s="4">
        <f t="shared" si="93"/>
        <v>313.9876143736218</v>
      </c>
      <c r="AJ185" s="4">
        <f t="shared" si="77"/>
        <v>304.73887225072275</v>
      </c>
    </row>
    <row r="186" spans="1:36" x14ac:dyDescent="0.55000000000000004">
      <c r="A186" s="35">
        <v>60.5</v>
      </c>
      <c r="B186" s="23">
        <v>-22.006908479324419</v>
      </c>
      <c r="C186" s="23">
        <v>6.3485269945230884</v>
      </c>
      <c r="D186" s="6">
        <f t="shared" si="78"/>
        <v>-102.6305239973035</v>
      </c>
      <c r="E186" s="6">
        <f t="shared" si="79"/>
        <v>-43.057673231856221</v>
      </c>
      <c r="F186" s="4">
        <f t="shared" si="63"/>
        <v>-95.930523997303496</v>
      </c>
      <c r="G186" s="4">
        <f t="shared" si="64"/>
        <v>95.943169534336647</v>
      </c>
      <c r="H186" s="4">
        <f t="shared" si="65"/>
        <v>-1.5576732318562208</v>
      </c>
      <c r="I186" s="4">
        <f t="shared" si="80"/>
        <v>34.337032976212996</v>
      </c>
      <c r="J186" s="4">
        <f t="shared" si="81"/>
        <v>21.283216551925825</v>
      </c>
      <c r="K186" s="4">
        <f t="shared" si="66"/>
        <v>58.369476002696501</v>
      </c>
      <c r="L186" s="4">
        <f t="shared" si="67"/>
        <v>-73.053986161749478</v>
      </c>
      <c r="M186" s="4">
        <f t="shared" si="82"/>
        <v>4</v>
      </c>
      <c r="N186" s="4">
        <f t="array" aca="1" ref="N186" ca="1">INDIRECT(ADDRESS(ROW(N186),COLUMN(E186)+M186))</f>
        <v>34.337032976212996</v>
      </c>
      <c r="O186" s="6">
        <f t="shared" si="83"/>
        <v>-92.782052795234151</v>
      </c>
      <c r="P186" s="6">
        <f t="shared" si="84"/>
        <v>-60.464787150654217</v>
      </c>
      <c r="Q186" s="4">
        <f t="shared" si="68"/>
        <v>-86.082052795234148</v>
      </c>
      <c r="R186" s="4">
        <f t="shared" si="69"/>
        <v>88.146372387700097</v>
      </c>
      <c r="S186" s="4">
        <f t="shared" si="70"/>
        <v>-18.964787150654217</v>
      </c>
      <c r="T186" s="4">
        <f t="shared" si="71"/>
        <v>27.332885351023648</v>
      </c>
      <c r="U186" s="4">
        <f t="shared" si="85"/>
        <v>1.5658990209168238</v>
      </c>
      <c r="V186" s="4">
        <f t="shared" si="72"/>
        <v>68.217947204765849</v>
      </c>
      <c r="W186" s="4">
        <f t="shared" si="73"/>
        <v>-67.904490622586067</v>
      </c>
      <c r="X186" s="4">
        <f t="shared" si="74"/>
        <v>3</v>
      </c>
      <c r="Y186" s="4">
        <f t="array" aca="1" ref="Y186" ca="1">INDIRECT(ADDRESS(ROW(Y186),COLUMN(P186)+X186))</f>
        <v>-18.964787150654217</v>
      </c>
      <c r="Z186" s="4">
        <f t="shared" si="86"/>
        <v>45.8827203795841</v>
      </c>
      <c r="AA186" s="4">
        <f t="shared" si="87"/>
        <v>84.260712973860848</v>
      </c>
      <c r="AB186" s="4">
        <f t="shared" si="75"/>
        <v>-84.260712973860848</v>
      </c>
      <c r="AC186" s="4">
        <f t="shared" ca="1" si="76"/>
        <v>-18.964787150654217</v>
      </c>
      <c r="AD186" s="4">
        <f t="shared" si="88"/>
        <v>525.82286414294242</v>
      </c>
      <c r="AE186" s="4">
        <f t="shared" si="89"/>
        <v>348.92603680600428</v>
      </c>
      <c r="AF186" s="4">
        <f t="shared" si="90"/>
        <v>550.13624795762121</v>
      </c>
      <c r="AG186" s="4">
        <f t="shared" si="91"/>
        <v>326.25999684574413</v>
      </c>
      <c r="AH186" s="4">
        <f t="shared" si="92"/>
        <v>559.9847191596906</v>
      </c>
      <c r="AI186" s="4">
        <f t="shared" si="93"/>
        <v>308.85288292694611</v>
      </c>
      <c r="AJ186" s="4">
        <f t="shared" si="77"/>
        <v>309.57396319399572</v>
      </c>
    </row>
    <row r="187" spans="1:36" x14ac:dyDescent="0.55000000000000004">
      <c r="A187" s="35">
        <v>61</v>
      </c>
      <c r="B187" s="23">
        <v>-22.408749437727902</v>
      </c>
      <c r="C187" s="23">
        <v>6.282955966448128</v>
      </c>
      <c r="D187" s="6">
        <f t="shared" si="78"/>
        <v>-103.46044001558789</v>
      </c>
      <c r="E187" s="6">
        <f t="shared" si="79"/>
        <v>-42.41779818039074</v>
      </c>
      <c r="F187" s="4">
        <f t="shared" si="63"/>
        <v>-96.760440015587889</v>
      </c>
      <c r="G187" s="4">
        <f t="shared" si="64"/>
        <v>96.764792696052993</v>
      </c>
      <c r="H187" s="4">
        <f t="shared" si="65"/>
        <v>-0.91779818039074001</v>
      </c>
      <c r="I187" s="4">
        <f t="shared" si="80"/>
        <v>34.293745970045009</v>
      </c>
      <c r="J187" s="4">
        <f t="shared" si="81"/>
        <v>22.130584897743137</v>
      </c>
      <c r="K187" s="4">
        <f t="shared" si="66"/>
        <v>57.539559984412108</v>
      </c>
      <c r="L187" s="4">
        <f t="shared" si="67"/>
        <v>-74.302769040094574</v>
      </c>
      <c r="M187" s="4">
        <f t="shared" si="82"/>
        <v>4</v>
      </c>
      <c r="N187" s="4">
        <f t="array" aca="1" ref="N187" ca="1">INDIRECT(ADDRESS(ROW(N187),COLUMN(E187)+M187))</f>
        <v>34.293745970045009</v>
      </c>
      <c r="O187" s="6">
        <f t="shared" si="83"/>
        <v>-93.764247610661144</v>
      </c>
      <c r="P187" s="6">
        <f t="shared" si="84"/>
        <v>-59.910192323178649</v>
      </c>
      <c r="Q187" s="4">
        <f t="shared" si="68"/>
        <v>-87.064247610661141</v>
      </c>
      <c r="R187" s="4">
        <f t="shared" si="69"/>
        <v>88.98942854849075</v>
      </c>
      <c r="S187" s="4">
        <f t="shared" si="70"/>
        <v>-18.410192323178649</v>
      </c>
      <c r="T187" s="4">
        <f t="shared" si="71"/>
        <v>27.126386979139006</v>
      </c>
      <c r="U187" s="4">
        <f t="shared" si="85"/>
        <v>2.4440440984784857</v>
      </c>
      <c r="V187" s="4">
        <f t="shared" si="72"/>
        <v>67.235752389338856</v>
      </c>
      <c r="W187" s="4">
        <f t="shared" si="73"/>
        <v>-68.749632175183336</v>
      </c>
      <c r="X187" s="4">
        <f t="shared" si="74"/>
        <v>3</v>
      </c>
      <c r="Y187" s="4">
        <f t="array" aca="1" ref="Y187" ca="1">INDIRECT(ADDRESS(ROW(Y187),COLUMN(P187)+X187))</f>
        <v>-18.410192323178649</v>
      </c>
      <c r="Z187" s="4">
        <f t="shared" si="86"/>
        <v>46.107667803079224</v>
      </c>
      <c r="AA187" s="4">
        <f t="shared" si="87"/>
        <v>85.073545096410569</v>
      </c>
      <c r="AB187" s="4">
        <f t="shared" si="75"/>
        <v>-85.073545096410569</v>
      </c>
      <c r="AC187" s="4">
        <f t="shared" ca="1" si="76"/>
        <v>-18.410192323178649</v>
      </c>
      <c r="AD187" s="4">
        <f t="shared" si="88"/>
        <v>528.38967830575609</v>
      </c>
      <c r="AE187" s="4">
        <f t="shared" si="89"/>
        <v>344.06676551821755</v>
      </c>
      <c r="AF187" s="4">
        <f t="shared" si="90"/>
        <v>552.50434033895897</v>
      </c>
      <c r="AG187" s="4">
        <f t="shared" si="91"/>
        <v>321.1894170043621</v>
      </c>
      <c r="AH187" s="4">
        <f t="shared" si="92"/>
        <v>562.20053274388567</v>
      </c>
      <c r="AI187" s="4">
        <f t="shared" si="93"/>
        <v>303.69702286157417</v>
      </c>
      <c r="AJ187" s="4">
        <f t="shared" si="77"/>
        <v>314.43323448178245</v>
      </c>
    </row>
    <row r="188" spans="1:36" x14ac:dyDescent="0.55000000000000004">
      <c r="A188" s="35">
        <v>61.5</v>
      </c>
      <c r="B188" s="23">
        <v>-22.812169919598492</v>
      </c>
      <c r="C188" s="23">
        <v>6.2193368606364636</v>
      </c>
      <c r="D188" s="6">
        <f t="shared" si="78"/>
        <v>-104.28576315729751</v>
      </c>
      <c r="E188" s="6">
        <f t="shared" si="79"/>
        <v>-41.772262455681016</v>
      </c>
      <c r="F188" s="4">
        <f t="shared" si="63"/>
        <v>-97.585763157297507</v>
      </c>
      <c r="G188" s="4">
        <f t="shared" si="64"/>
        <v>97.586142960140279</v>
      </c>
      <c r="H188" s="4">
        <f t="shared" si="65"/>
        <v>-0.27226245568101604</v>
      </c>
      <c r="I188" s="4">
        <f t="shared" si="80"/>
        <v>34.257747535315161</v>
      </c>
      <c r="J188" s="4">
        <f t="shared" si="81"/>
        <v>22.968231092096467</v>
      </c>
      <c r="K188" s="4">
        <f t="shared" si="66"/>
        <v>56.714236842702491</v>
      </c>
      <c r="L188" s="4">
        <f t="shared" si="67"/>
        <v>-75.616786428194231</v>
      </c>
      <c r="M188" s="4">
        <f t="shared" si="82"/>
        <v>4</v>
      </c>
      <c r="N188" s="4">
        <f t="array" aca="1" ref="N188" ca="1">INDIRECT(ADDRESS(ROW(N188),COLUMN(E188)+M188))</f>
        <v>34.257747535315161</v>
      </c>
      <c r="O188" s="6">
        <f t="shared" si="83"/>
        <v>-94.742587952105339</v>
      </c>
      <c r="P188" s="6">
        <f t="shared" si="84"/>
        <v>-59.348604708920327</v>
      </c>
      <c r="Q188" s="4">
        <f t="shared" si="68"/>
        <v>-88.042587952105336</v>
      </c>
      <c r="R188" s="4">
        <f t="shared" si="69"/>
        <v>89.833568243499585</v>
      </c>
      <c r="S188" s="4">
        <f t="shared" si="70"/>
        <v>-17.848604708920327</v>
      </c>
      <c r="T188" s="4">
        <f t="shared" si="71"/>
        <v>26.927723000829211</v>
      </c>
      <c r="U188" s="4">
        <f t="shared" si="85"/>
        <v>3.3166672331652904</v>
      </c>
      <c r="V188" s="4">
        <f t="shared" si="72"/>
        <v>66.257412047894661</v>
      </c>
      <c r="W188" s="4">
        <f t="shared" si="73"/>
        <v>-69.61895098609186</v>
      </c>
      <c r="X188" s="4">
        <f t="shared" si="74"/>
        <v>3</v>
      </c>
      <c r="Y188" s="4">
        <f t="array" aca="1" ref="Y188" ca="1">INDIRECT(ADDRESS(ROW(Y188),COLUMN(P188)+X188))</f>
        <v>-17.848604708920327</v>
      </c>
      <c r="Z188" s="4">
        <f t="shared" si="86"/>
        <v>46.324632861935996</v>
      </c>
      <c r="AA188" s="4">
        <f t="shared" si="87"/>
        <v>85.88995103062858</v>
      </c>
      <c r="AB188" s="4">
        <f t="shared" si="75"/>
        <v>-85.88995103062858</v>
      </c>
      <c r="AC188" s="4">
        <f t="shared" ca="1" si="76"/>
        <v>-17.848604708920327</v>
      </c>
      <c r="AD188" s="4">
        <f t="shared" si="88"/>
        <v>530.91296751232733</v>
      </c>
      <c r="AE188" s="4">
        <f t="shared" si="89"/>
        <v>339.18372260781348</v>
      </c>
      <c r="AF188" s="4">
        <f t="shared" si="90"/>
        <v>554.82707133917654</v>
      </c>
      <c r="AG188" s="4">
        <f t="shared" si="91"/>
        <v>316.09680773902528</v>
      </c>
      <c r="AH188" s="4">
        <f t="shared" si="92"/>
        <v>564.37024654436868</v>
      </c>
      <c r="AI188" s="4">
        <f t="shared" si="93"/>
        <v>298.52046548578596</v>
      </c>
      <c r="AJ188" s="4">
        <f t="shared" si="77"/>
        <v>319.31627739218652</v>
      </c>
    </row>
    <row r="189" spans="1:36" x14ac:dyDescent="0.55000000000000004">
      <c r="A189" s="35">
        <v>62</v>
      </c>
      <c r="B189" s="23">
        <v>-23.217160901741565</v>
      </c>
      <c r="C189" s="23">
        <v>6.1577125383827269</v>
      </c>
      <c r="D189" s="6">
        <f t="shared" si="78"/>
        <v>-105.10645226971671</v>
      </c>
      <c r="E189" s="6">
        <f t="shared" si="79"/>
        <v>-41.121077201318414</v>
      </c>
      <c r="F189" s="4">
        <f t="shared" si="63"/>
        <v>-98.406452269716709</v>
      </c>
      <c r="G189" s="4">
        <f t="shared" si="64"/>
        <v>98.407181804985115</v>
      </c>
      <c r="H189" s="4">
        <f t="shared" si="65"/>
        <v>0.37892279868158596</v>
      </c>
      <c r="I189" s="4">
        <f t="shared" si="80"/>
        <v>34.229055587992946</v>
      </c>
      <c r="J189" s="4">
        <f t="shared" si="81"/>
        <v>23.795218306745394</v>
      </c>
      <c r="K189" s="4">
        <f t="shared" si="66"/>
        <v>55.893547730283288</v>
      </c>
      <c r="L189" s="4">
        <f t="shared" si="67"/>
        <v>-77.001404780458088</v>
      </c>
      <c r="M189" s="4">
        <f t="shared" si="82"/>
        <v>4</v>
      </c>
      <c r="N189" s="4">
        <f t="array" aca="1" ref="N189" ca="1">INDIRECT(ADDRESS(ROW(N189),COLUMN(E189)+M189))</f>
        <v>34.229055587992946</v>
      </c>
      <c r="O189" s="6">
        <f t="shared" si="83"/>
        <v>-95.717021013998902</v>
      </c>
      <c r="P189" s="6">
        <f t="shared" si="84"/>
        <v>-58.780029058496957</v>
      </c>
      <c r="Q189" s="4">
        <f t="shared" si="68"/>
        <v>-89.0170210139989</v>
      </c>
      <c r="R189" s="4">
        <f t="shared" si="69"/>
        <v>90.678715443422675</v>
      </c>
      <c r="S189" s="4">
        <f t="shared" si="70"/>
        <v>-17.280029058496957</v>
      </c>
      <c r="T189" s="4">
        <f t="shared" si="71"/>
        <v>26.736923719674696</v>
      </c>
      <c r="U189" s="4">
        <f t="shared" si="85"/>
        <v>4.1834205976463679</v>
      </c>
      <c r="V189" s="4">
        <f t="shared" si="72"/>
        <v>65.282978986001098</v>
      </c>
      <c r="W189" s="4">
        <f t="shared" si="73"/>
        <v>-70.513650519779887</v>
      </c>
      <c r="X189" s="4">
        <f t="shared" si="74"/>
        <v>3</v>
      </c>
      <c r="Y189" s="4">
        <f t="array" aca="1" ref="Y189" ca="1">INDIRECT(ADDRESS(ROW(Y189),COLUMN(P189)+X189))</f>
        <v>-17.280029058496957</v>
      </c>
      <c r="Z189" s="4">
        <f t="shared" si="86"/>
        <v>46.533599908254359</v>
      </c>
      <c r="AA189" s="4">
        <f t="shared" si="87"/>
        <v>86.709846674861012</v>
      </c>
      <c r="AB189" s="4">
        <f t="shared" si="75"/>
        <v>-86.709846674861012</v>
      </c>
      <c r="AC189" s="4">
        <f t="shared" ca="1" si="76"/>
        <v>-17.280029058496957</v>
      </c>
      <c r="AD189" s="4">
        <f t="shared" si="88"/>
        <v>533.39251790557648</v>
      </c>
      <c r="AE189" s="4">
        <f t="shared" si="89"/>
        <v>334.27731795386882</v>
      </c>
      <c r="AF189" s="4">
        <f t="shared" si="90"/>
        <v>557.10424237447853</v>
      </c>
      <c r="AG189" s="4">
        <f t="shared" si="91"/>
        <v>310.9825948880997</v>
      </c>
      <c r="AH189" s="4">
        <f t="shared" si="92"/>
        <v>566.49367363019633</v>
      </c>
      <c r="AI189" s="4">
        <f t="shared" si="93"/>
        <v>293.32364303092118</v>
      </c>
      <c r="AJ189" s="4">
        <f t="shared" si="77"/>
        <v>324.22268204613118</v>
      </c>
    </row>
    <row r="190" spans="1:36" x14ac:dyDescent="0.55000000000000004">
      <c r="A190" s="35">
        <v>62.5</v>
      </c>
      <c r="B190" s="23">
        <v>-23.623713524088711</v>
      </c>
      <c r="C190" s="23">
        <v>6.0981250885048723</v>
      </c>
      <c r="D190" s="6">
        <f t="shared" si="78"/>
        <v>-105.92246683575505</v>
      </c>
      <c r="E190" s="6">
        <f t="shared" si="79"/>
        <v>-40.46425461169396</v>
      </c>
      <c r="F190" s="4">
        <f t="shared" si="63"/>
        <v>-99.222466835755043</v>
      </c>
      <c r="G190" s="4">
        <f t="shared" si="64"/>
        <v>99.227872563518702</v>
      </c>
      <c r="H190" s="4">
        <f t="shared" si="65"/>
        <v>1.0357453883060401</v>
      </c>
      <c r="I190" s="4">
        <f t="shared" si="80"/>
        <v>34.207686830516593</v>
      </c>
      <c r="J190" s="4">
        <f t="shared" si="81"/>
        <v>24.610499591137415</v>
      </c>
      <c r="K190" s="4">
        <f t="shared" si="66"/>
        <v>55.077533164244954</v>
      </c>
      <c r="L190" s="4">
        <f t="shared" si="67"/>
        <v>-78.462459180913754</v>
      </c>
      <c r="M190" s="4">
        <f t="shared" si="82"/>
        <v>4</v>
      </c>
      <c r="N190" s="4">
        <f t="array" aca="1" ref="N190" ca="1">INDIRECT(ADDRESS(ROW(N190),COLUMN(E190)+M190))</f>
        <v>34.207686830516593</v>
      </c>
      <c r="O190" s="6">
        <f t="shared" si="83"/>
        <v>-96.687494571054373</v>
      </c>
      <c r="P190" s="6">
        <f t="shared" si="84"/>
        <v>-58.204471275258399</v>
      </c>
      <c r="Q190" s="4">
        <f t="shared" si="68"/>
        <v>-89.98749457105437</v>
      </c>
      <c r="R190" s="4">
        <f t="shared" si="69"/>
        <v>91.524797403553279</v>
      </c>
      <c r="S190" s="4">
        <f t="shared" si="70"/>
        <v>-16.704471275258399</v>
      </c>
      <c r="T190" s="4">
        <f t="shared" si="71"/>
        <v>26.55401818321479</v>
      </c>
      <c r="U190" s="4">
        <f t="shared" si="85"/>
        <v>5.0439313919714266</v>
      </c>
      <c r="V190" s="4">
        <f t="shared" si="72"/>
        <v>64.312505428945627</v>
      </c>
      <c r="W190" s="4">
        <f t="shared" si="73"/>
        <v>-71.435001698256272</v>
      </c>
      <c r="X190" s="4">
        <f t="shared" si="74"/>
        <v>3</v>
      </c>
      <c r="Y190" s="4">
        <f t="array" aca="1" ref="Y190" ca="1">INDIRECT(ADDRESS(ROW(Y190),COLUMN(P190)+X190))</f>
        <v>-16.704471275258399</v>
      </c>
      <c r="Z190" s="4">
        <f t="shared" si="86"/>
        <v>46.734553843010872</v>
      </c>
      <c r="AA190" s="4">
        <f t="shared" si="87"/>
        <v>87.533148981266649</v>
      </c>
      <c r="AB190" s="4">
        <f t="shared" si="75"/>
        <v>-87.533148981266649</v>
      </c>
      <c r="AC190" s="4">
        <f t="shared" ca="1" si="76"/>
        <v>-16.704471275258399</v>
      </c>
      <c r="AD190" s="4">
        <f t="shared" si="88"/>
        <v>535.82811867657847</v>
      </c>
      <c r="AE190" s="4">
        <f t="shared" si="89"/>
        <v>329.3479625939807</v>
      </c>
      <c r="AF190" s="4">
        <f t="shared" si="90"/>
        <v>559.33565804791124</v>
      </c>
      <c r="AG190" s="4">
        <f t="shared" si="91"/>
        <v>305.8472053145814</v>
      </c>
      <c r="AH190" s="4">
        <f t="shared" si="92"/>
        <v>568.57063031261191</v>
      </c>
      <c r="AI190" s="4">
        <f t="shared" si="93"/>
        <v>288.10698865101699</v>
      </c>
      <c r="AJ190" s="4">
        <f t="shared" si="77"/>
        <v>329.1520374060193</v>
      </c>
    </row>
    <row r="191" spans="1:36" x14ac:dyDescent="0.55000000000000004">
      <c r="A191" s="35">
        <v>63</v>
      </c>
      <c r="B191" s="23">
        <v>-24.031819101419643</v>
      </c>
      <c r="C191" s="23">
        <v>6.0406158559423284</v>
      </c>
      <c r="D191" s="6">
        <f t="shared" ref="D191:D222" si="94">B191+$C$45*COS(RADIANS(A191))+$D$45*SIN(RADIANS(A191))</f>
        <v>-106.73376698807991</v>
      </c>
      <c r="E191" s="6">
        <f t="shared" ref="E191:E222" si="95">C191-$C$45*SIN(RADIANS(A191))+$D$45*COS(RADIANS(A191))</f>
        <v>-39.801807899266457</v>
      </c>
      <c r="F191" s="4">
        <f t="shared" si="63"/>
        <v>-100.0337669880799</v>
      </c>
      <c r="G191" s="4">
        <f t="shared" si="64"/>
        <v>100.0481803644447</v>
      </c>
      <c r="H191" s="4">
        <f t="shared" si="65"/>
        <v>1.698192100733543</v>
      </c>
      <c r="I191" s="4">
        <f t="shared" ref="I191:I222" si="96">-(D191-$C$23)*SIN(RADIANS($C$25))+(E191-$C$24)*COS(RADIANS($C$25))</f>
        <v>34.193656767782898</v>
      </c>
      <c r="J191" s="4">
        <f t="shared" ref="J191:J222" si="97">$C$26-SQRT((D191-$C$43)^2+(E191-$D$43)^2)</f>
        <v>25.412904156710564</v>
      </c>
      <c r="K191" s="4">
        <f t="shared" si="66"/>
        <v>54.266233011920093</v>
      </c>
      <c r="L191" s="4">
        <f t="shared" si="67"/>
        <v>-80.006274950336632</v>
      </c>
      <c r="M191" s="4">
        <f t="shared" ref="M191:M222" si="98">IF(D191&gt;=$C$20,IF(E191&lt;$C$21,1,2),IF(D191&gt;=$C$22,3,IF(L191&gt;=45+$C$25/2,6,IF(L191&lt;-90+$C$25,5,4))))</f>
        <v>4</v>
      </c>
      <c r="N191" s="4">
        <f t="array" aca="1" ref="N191" ca="1">INDIRECT(ADDRESS(ROW(N191),COLUMN(E191)+M191))</f>
        <v>34.193656767782898</v>
      </c>
      <c r="O191" s="6">
        <f t="shared" ref="O191:O222" si="99">B191+$C$46*COS(RADIANS(A191))+$D$46*SIN(RADIANS(A191))</f>
        <v>-97.653956993288958</v>
      </c>
      <c r="P191" s="6">
        <f t="shared" ref="P191:P222" si="100">C191-$C$46*SIN(RADIANS(A191))+$D$46*COS(RADIANS(A191))</f>
        <v>-57.621938383033822</v>
      </c>
      <c r="Q191" s="4">
        <f t="shared" si="68"/>
        <v>-90.953956993288955</v>
      </c>
      <c r="R191" s="4">
        <f t="shared" si="69"/>
        <v>92.37174454324979</v>
      </c>
      <c r="S191" s="4">
        <f t="shared" si="70"/>
        <v>-16.121938383033822</v>
      </c>
      <c r="T191" s="4">
        <f t="shared" si="71"/>
        <v>26.379034197997424</v>
      </c>
      <c r="U191" s="4">
        <f t="shared" ref="U191:U222" si="101">$C$26-SQRT((O191-$C$43)^2+(P191-$D$43)^2)</f>
        <v>5.8977999108504378</v>
      </c>
      <c r="V191" s="4">
        <f t="shared" si="72"/>
        <v>63.346043006711042</v>
      </c>
      <c r="W191" s="4">
        <f t="shared" si="73"/>
        <v>-72.38434560866493</v>
      </c>
      <c r="X191" s="4">
        <f t="shared" si="74"/>
        <v>4</v>
      </c>
      <c r="Y191" s="4">
        <f t="array" aca="1" ref="Y191" ca="1">INDIRECT(ADDRESS(ROW(Y191),COLUMN(P191)+X191))</f>
        <v>26.379034197997424</v>
      </c>
      <c r="Z191" s="4">
        <f t="shared" ref="Z191:Z222" si="102">($C$20-D191)*COS(-RADIANS(A191))+($C$21-E191)*SIN(-RADIANS(A191))</f>
        <v>46.927480106826515</v>
      </c>
      <c r="AA191" s="4">
        <f t="shared" ref="AA191:AA222" si="103">-($C$20-D191)*SIN(-RADIANS(A191))+($C$21-E191)*COS(-RADIANS(A191))</f>
        <v>88.359775945052391</v>
      </c>
      <c r="AB191" s="4">
        <f t="shared" si="75"/>
        <v>-88.359775945052391</v>
      </c>
      <c r="AC191" s="4">
        <f t="shared" ca="1" si="76"/>
        <v>26.379034197997424</v>
      </c>
      <c r="AD191" s="4">
        <f t="shared" ref="AD191:AD222" si="104">B191+$C$49*COS(RADIANS(A191))+$D$49*SIN(RADIANS(A191))</f>
        <v>538.21956206956872</v>
      </c>
      <c r="AE191" s="4">
        <f t="shared" ref="AE191:AE222" si="105">C191-$C$49*SIN(RADIANS(A191))+$D$49*COS(RADIANS(A191))</f>
        <v>324.39606872476946</v>
      </c>
      <c r="AF191" s="4">
        <f t="shared" ref="AF191:AF222" si="106">B191+$C$48*COS(RADIANS(A191))+$D$48*SIN(RADIANS(A191))</f>
        <v>561.52112615319595</v>
      </c>
      <c r="AG191" s="4">
        <f t="shared" ref="AG191:AG222" si="107">C191-$C$48*SIN(RADIANS(A191))+$D$48*COS(RADIANS(A191))</f>
        <v>300.69106690539365</v>
      </c>
      <c r="AH191" s="4">
        <f t="shared" ref="AH191:AH222" si="108">B191+$C$47*COS(RADIANS(A191))+$D$47*SIN(RADIANS(A191))</f>
        <v>570.60093614798689</v>
      </c>
      <c r="AI191" s="4">
        <f t="shared" ref="AI191:AI222" si="109">C191-$C$47*SIN(RADIANS(A191))+$D$47*COS(RADIANS(A191))</f>
        <v>282.87093642162631</v>
      </c>
      <c r="AJ191" s="4">
        <f t="shared" si="77"/>
        <v>334.10393127523054</v>
      </c>
    </row>
    <row r="192" spans="1:36" x14ac:dyDescent="0.55000000000000004">
      <c r="A192" s="35">
        <v>63.5</v>
      </c>
      <c r="B192" s="23">
        <v>-24.441469136085527</v>
      </c>
      <c r="C192" s="23">
        <v>5.9852254697170348</v>
      </c>
      <c r="D192" s="6">
        <f t="shared" si="94"/>
        <v>-107.54031352421454</v>
      </c>
      <c r="E192" s="6">
        <f t="shared" si="95"/>
        <v>-39.133751262446566</v>
      </c>
      <c r="F192" s="4">
        <f t="shared" ref="F192:F241" si="110">D192-$C$20</f>
        <v>-100.84031352421454</v>
      </c>
      <c r="G192" s="4">
        <f t="shared" ref="G192:G241" si="111">SQRT((D192-$C$20)^2+(E192-$C$21)^2)</f>
        <v>100.86807207808553</v>
      </c>
      <c r="H192" s="4">
        <f t="shared" ref="H192:H241" si="112">E192-$C$21</f>
        <v>2.366248737553434</v>
      </c>
      <c r="I192" s="4">
        <f t="shared" si="96"/>
        <v>34.18697972204459</v>
      </c>
      <c r="J192" s="4">
        <f t="shared" si="97"/>
        <v>26.201122258091466</v>
      </c>
      <c r="K192" s="4">
        <f t="shared" ref="K192:K241" si="113">D192-$C$27</f>
        <v>53.45968647578546</v>
      </c>
      <c r="L192" s="4">
        <f t="shared" ref="L192:L241" si="114">DEGREES(ATAN2(D192-$C$43,E192-$D$43))</f>
        <v>-81.639680709739949</v>
      </c>
      <c r="M192" s="4">
        <f t="shared" si="98"/>
        <v>4</v>
      </c>
      <c r="N192" s="4">
        <f t="array" aca="1" ref="N192" ca="1">INDIRECT(ADDRESS(ROW(N192),COLUMN(E192)+M192))</f>
        <v>34.18697972204459</v>
      </c>
      <c r="O192" s="6">
        <f t="shared" si="99"/>
        <v>-98.616357262018369</v>
      </c>
      <c r="P192" s="6">
        <f t="shared" si="100"/>
        <v>-57.032438494487074</v>
      </c>
      <c r="Q192" s="4">
        <f t="shared" ref="Q192:Q241" si="115">O192-$C$20</f>
        <v>-91.916357262018366</v>
      </c>
      <c r="R192" s="4">
        <f t="shared" ref="R192:R241" si="116">SQRT((O192-$C$20)^2+(P192-$C$21)^2)</f>
        <v>93.219490332784062</v>
      </c>
      <c r="S192" s="4">
        <f t="shared" ref="S192:S241" si="117">P192-$C$21</f>
        <v>-15.532438494487074</v>
      </c>
      <c r="T192" s="4">
        <f t="shared" ref="T192:T241" si="118">-(O192-$C$23)*SIN(RADIANS($C$25))+(P192-$C$24)*COS(RADIANS($C$25))</f>
        <v>26.211998343539655</v>
      </c>
      <c r="U192" s="4">
        <f t="shared" si="101"/>
        <v>6.744597470407335</v>
      </c>
      <c r="V192" s="4">
        <f t="shared" ref="V192:V241" si="119">O192-$C$27</f>
        <v>62.383642737981631</v>
      </c>
      <c r="W192" s="4">
        <f t="shared" ref="W192:W241" si="120">DEGREES(ATAN2(O192-$C$43,P192-$D$43))</f>
        <v>-73.363095994979773</v>
      </c>
      <c r="X192" s="4">
        <f t="shared" ref="X192:X241" si="121">IF(O192&gt;=$C$20,IF(P192&lt;$C$21,1,2),IF(O192&gt;=$C$22,3,IF(W192&gt;=45+$C$25/2,6,IF(W192&lt;-90+$C$25,5,4))))</f>
        <v>4</v>
      </c>
      <c r="Y192" s="4">
        <f t="array" aca="1" ref="Y192" ca="1">INDIRECT(ADDRESS(ROW(Y192),COLUMN(P192)+X192))</f>
        <v>26.211998343539655</v>
      </c>
      <c r="Z192" s="4">
        <f t="shared" si="102"/>
        <v>47.112364671145976</v>
      </c>
      <c r="AA192" s="4">
        <f t="shared" si="103"/>
        <v>89.189646595570807</v>
      </c>
      <c r="AB192" s="4">
        <f t="shared" ref="AB192:AB241" si="122">-AA192</f>
        <v>-89.189646595570807</v>
      </c>
      <c r="AC192" s="4">
        <f t="shared" ref="AC192:AC241" ca="1" si="123">IF(AND(Z192&gt;0,Z192&lt;$C$12),MIN(N192,Y192,AB192),MIN(N192,Y192))</f>
        <v>26.211998343539655</v>
      </c>
      <c r="AD192" s="4">
        <f t="shared" si="104"/>
        <v>540.56664338570317</v>
      </c>
      <c r="AE192" s="4">
        <f t="shared" si="105"/>
        <v>319.42204970159605</v>
      </c>
      <c r="AF192" s="4">
        <f t="shared" si="106"/>
        <v>563.66045767730429</v>
      </c>
      <c r="AG192" s="4">
        <f t="shared" si="107"/>
        <v>295.51460856990997</v>
      </c>
      <c r="AH192" s="4">
        <f t="shared" si="108"/>
        <v>572.58441393950045</v>
      </c>
      <c r="AI192" s="4">
        <f t="shared" si="109"/>
        <v>277.61592133786945</v>
      </c>
      <c r="AJ192" s="4">
        <f t="shared" ref="AJ192:AJ241" si="124">MIN($D$36-AE192,$D$36-AG192,$D$36-AI192)</f>
        <v>339.07795029840395</v>
      </c>
    </row>
    <row r="193" spans="1:36" x14ac:dyDescent="0.55000000000000004">
      <c r="A193" s="35">
        <v>64</v>
      </c>
      <c r="B193" s="23">
        <v>-24.852655331755269</v>
      </c>
      <c r="C193" s="23">
        <v>5.9319938703130379</v>
      </c>
      <c r="D193" s="6">
        <f t="shared" si="94"/>
        <v>-108.34206792262259</v>
      </c>
      <c r="E193" s="6">
        <f t="shared" si="95"/>
        <v>-38.460099854042028</v>
      </c>
      <c r="F193" s="4">
        <f t="shared" si="110"/>
        <v>-101.64206792262259</v>
      </c>
      <c r="G193" s="4">
        <f t="shared" si="111"/>
        <v>101.68751626667071</v>
      </c>
      <c r="H193" s="4">
        <f t="shared" si="112"/>
        <v>3.0399001459579722</v>
      </c>
      <c r="I193" s="4">
        <f t="shared" si="96"/>
        <v>34.187668846743776</v>
      </c>
      <c r="J193" s="4">
        <f t="shared" si="97"/>
        <v>26.973688730028282</v>
      </c>
      <c r="K193" s="4">
        <f t="shared" si="113"/>
        <v>52.65793207737741</v>
      </c>
      <c r="L193" s="4">
        <f t="shared" si="114"/>
        <v>-83.370008251965842</v>
      </c>
      <c r="M193" s="4">
        <f t="shared" si="98"/>
        <v>4</v>
      </c>
      <c r="N193" s="4">
        <f t="array" aca="1" ref="N193" ca="1">INDIRECT(ADDRESS(ROW(N193),COLUMN(E193)+M193))</f>
        <v>34.187668846743776</v>
      </c>
      <c r="O193" s="6">
        <f t="shared" si="99"/>
        <v>-99.574644986841051</v>
      </c>
      <c r="P193" s="6">
        <f t="shared" si="100"/>
        <v>-56.435980780025375</v>
      </c>
      <c r="Q193" s="4">
        <f t="shared" si="115"/>
        <v>-92.874644986841048</v>
      </c>
      <c r="R193" s="4">
        <f t="shared" si="116"/>
        <v>94.067971187291192</v>
      </c>
      <c r="S193" s="4">
        <f t="shared" si="117"/>
        <v>-14.935980780025375</v>
      </c>
      <c r="T193" s="4">
        <f t="shared" si="118"/>
        <v>26.052935985227762</v>
      </c>
      <c r="U193" s="4">
        <f t="shared" si="101"/>
        <v>7.5838641902394102</v>
      </c>
      <c r="V193" s="4">
        <f t="shared" si="119"/>
        <v>61.425355013158949</v>
      </c>
      <c r="W193" s="4">
        <f t="shared" si="120"/>
        <v>-74.372741433604588</v>
      </c>
      <c r="X193" s="4">
        <f t="shared" si="121"/>
        <v>4</v>
      </c>
      <c r="Y193" s="4">
        <f t="array" aca="1" ref="Y193" ca="1">INDIRECT(ADDRESS(ROW(Y193),COLUMN(P193)+X193))</f>
        <v>26.052935985227762</v>
      </c>
      <c r="Z193" s="4">
        <f t="shared" si="102"/>
        <v>47.289194029784362</v>
      </c>
      <c r="AA193" s="4">
        <f t="shared" si="103"/>
        <v>90.022680989280843</v>
      </c>
      <c r="AB193" s="4">
        <f t="shared" si="122"/>
        <v>-90.022680989280843</v>
      </c>
      <c r="AC193" s="4">
        <f t="shared" ca="1" si="123"/>
        <v>26.052935985227762</v>
      </c>
      <c r="AD193" s="4">
        <f t="shared" si="104"/>
        <v>542.86916098554718</v>
      </c>
      <c r="AE193" s="4">
        <f t="shared" si="105"/>
        <v>314.42632003755892</v>
      </c>
      <c r="AF193" s="4">
        <f t="shared" si="106"/>
        <v>565.75346680175267</v>
      </c>
      <c r="AG193" s="4">
        <f t="shared" si="107"/>
        <v>290.31826023776608</v>
      </c>
      <c r="AH193" s="4">
        <f t="shared" si="108"/>
        <v>574.52088973753416</v>
      </c>
      <c r="AI193" s="4">
        <f t="shared" si="109"/>
        <v>272.34237931178274</v>
      </c>
      <c r="AJ193" s="4">
        <f t="shared" si="124"/>
        <v>344.07367996244108</v>
      </c>
    </row>
    <row r="194" spans="1:36" x14ac:dyDescent="0.55000000000000004">
      <c r="A194" s="35">
        <v>64.5</v>
      </c>
      <c r="B194" s="23">
        <v>-25.265369608210939</v>
      </c>
      <c r="C194" s="23">
        <v>5.8809603365294025</v>
      </c>
      <c r="D194" s="6">
        <f t="shared" si="94"/>
        <v>-109.13899235980537</v>
      </c>
      <c r="E194" s="6">
        <f t="shared" si="95"/>
        <v>-37.780869750209042</v>
      </c>
      <c r="F194" s="4">
        <f t="shared" si="110"/>
        <v>-102.43899235980537</v>
      </c>
      <c r="G194" s="4">
        <f t="shared" si="111"/>
        <v>102.50648313890773</v>
      </c>
      <c r="H194" s="4">
        <f t="shared" si="112"/>
        <v>3.7191302497909575</v>
      </c>
      <c r="I194" s="4">
        <f t="shared" si="96"/>
        <v>34.195736139306653</v>
      </c>
      <c r="J194" s="4">
        <f t="shared" si="97"/>
        <v>27.72896535805673</v>
      </c>
      <c r="K194" s="4">
        <f t="shared" si="113"/>
        <v>51.861007640194629</v>
      </c>
      <c r="L194" s="4">
        <f t="shared" si="114"/>
        <v>-85.205073026901303</v>
      </c>
      <c r="M194" s="4">
        <f t="shared" si="98"/>
        <v>4</v>
      </c>
      <c r="N194" s="4">
        <f t="array" aca="1" ref="N194" ca="1">INDIRECT(ADDRESS(ROW(N194),COLUMN(E194)+M194))</f>
        <v>34.195736139306653</v>
      </c>
      <c r="O194" s="6">
        <f t="shared" si="99"/>
        <v>-100.52877042363947</v>
      </c>
      <c r="P194" s="6">
        <f t="shared" si="100"/>
        <v>-55.832575437206252</v>
      </c>
      <c r="Q194" s="4">
        <f t="shared" si="115"/>
        <v>-93.828770423639469</v>
      </c>
      <c r="R194" s="4">
        <f t="shared" si="116"/>
        <v>94.917126367559447</v>
      </c>
      <c r="S194" s="4">
        <f t="shared" si="117"/>
        <v>-14.332575437206252</v>
      </c>
      <c r="T194" s="4">
        <f t="shared" si="118"/>
        <v>25.901871286181873</v>
      </c>
      <c r="U194" s="4">
        <f t="shared" si="101"/>
        <v>8.4151066284840539</v>
      </c>
      <c r="V194" s="4">
        <f t="shared" si="119"/>
        <v>60.471229576360528</v>
      </c>
      <c r="W194" s="4">
        <f t="shared" si="120"/>
        <v>-75.414847069629857</v>
      </c>
      <c r="X194" s="4">
        <f t="shared" si="121"/>
        <v>4</v>
      </c>
      <c r="Y194" s="4">
        <f t="array" aca="1" ref="Y194" ca="1">INDIRECT(ADDRESS(ROW(Y194),COLUMN(P194)+X194))</f>
        <v>25.901871286181873</v>
      </c>
      <c r="Z194" s="4">
        <f t="shared" si="102"/>
        <v>47.457955190798124</v>
      </c>
      <c r="AA194" s="4">
        <f t="shared" si="103"/>
        <v>90.858800204577705</v>
      </c>
      <c r="AB194" s="4">
        <f t="shared" si="122"/>
        <v>-90.858800204577705</v>
      </c>
      <c r="AC194" s="4">
        <f t="shared" ca="1" si="123"/>
        <v>25.901871286181873</v>
      </c>
      <c r="AD194" s="4">
        <f t="shared" si="104"/>
        <v>545.12691629026847</v>
      </c>
      <c r="AE194" s="4">
        <f t="shared" si="105"/>
        <v>309.40929540182003</v>
      </c>
      <c r="AF194" s="4">
        <f t="shared" si="106"/>
        <v>567.79997090258996</v>
      </c>
      <c r="AG194" s="4">
        <f t="shared" si="107"/>
        <v>285.10245285601241</v>
      </c>
      <c r="AH194" s="4">
        <f t="shared" si="108"/>
        <v>576.41019283875585</v>
      </c>
      <c r="AI194" s="4">
        <f t="shared" si="109"/>
        <v>267.05074716901515</v>
      </c>
      <c r="AJ194" s="4">
        <f t="shared" si="124"/>
        <v>349.09070459817997</v>
      </c>
    </row>
    <row r="195" spans="1:36" x14ac:dyDescent="0.55000000000000004">
      <c r="A195" s="35">
        <v>65</v>
      </c>
      <c r="B195" s="23">
        <v>-25.679604117224308</v>
      </c>
      <c r="C195" s="23">
        <v>5.8321635118614363</v>
      </c>
      <c r="D195" s="6">
        <f t="shared" si="94"/>
        <v>-109.93104972844341</v>
      </c>
      <c r="E195" s="6">
        <f t="shared" si="95"/>
        <v>-37.096077919855603</v>
      </c>
      <c r="F195" s="4">
        <f t="shared" si="110"/>
        <v>-103.23104972844341</v>
      </c>
      <c r="G195" s="4">
        <f t="shared" si="111"/>
        <v>103.32494450869228</v>
      </c>
      <c r="H195" s="4">
        <f t="shared" si="112"/>
        <v>4.4039220801443975</v>
      </c>
      <c r="I195" s="4">
        <f t="shared" si="96"/>
        <v>34.211192452920727</v>
      </c>
      <c r="J195" s="4">
        <f t="shared" si="97"/>
        <v>28.465122436368333</v>
      </c>
      <c r="K195" s="4">
        <f t="shared" si="113"/>
        <v>51.068950271556588</v>
      </c>
      <c r="L195" s="4">
        <f t="shared" si="114"/>
        <v>-87.153127176748569</v>
      </c>
      <c r="M195" s="4">
        <f t="shared" si="98"/>
        <v>4</v>
      </c>
      <c r="N195" s="4">
        <f t="array" aca="1" ref="N195" ca="1">INDIRECT(ADDRESS(ROW(N195),COLUMN(E195)+M195))</f>
        <v>34.211192452920727</v>
      </c>
      <c r="O195" s="6">
        <f t="shared" si="99"/>
        <v>-101.47868449362943</v>
      </c>
      <c r="P195" s="6">
        <f t="shared" si="100"/>
        <v>-55.2222336605886</v>
      </c>
      <c r="Q195" s="4">
        <f t="shared" si="115"/>
        <v>-94.778684493629427</v>
      </c>
      <c r="R195" s="4">
        <f t="shared" si="116"/>
        <v>95.766897887415894</v>
      </c>
      <c r="S195" s="4">
        <f t="shared" si="117"/>
        <v>-13.7222336605886</v>
      </c>
      <c r="T195" s="4">
        <f t="shared" si="118"/>
        <v>25.758827218106731</v>
      </c>
      <c r="U195" s="4">
        <f t="shared" si="101"/>
        <v>9.2377952701637582</v>
      </c>
      <c r="V195" s="4">
        <f t="shared" si="119"/>
        <v>59.52131550637057</v>
      </c>
      <c r="W195" s="4">
        <f t="shared" si="120"/>
        <v>-76.491055763413428</v>
      </c>
      <c r="X195" s="4">
        <f t="shared" si="121"/>
        <v>4</v>
      </c>
      <c r="Y195" s="4">
        <f t="array" aca="1" ref="Y195" ca="1">INDIRECT(ADDRESS(ROW(Y195),COLUMN(P195)+X195))</f>
        <v>25.758827218106731</v>
      </c>
      <c r="Z195" s="4">
        <f t="shared" si="102"/>
        <v>47.618635668639968</v>
      </c>
      <c r="AA195" s="4">
        <f t="shared" si="103"/>
        <v>91.697926338503805</v>
      </c>
      <c r="AB195" s="4">
        <f t="shared" si="122"/>
        <v>-91.697926338503805</v>
      </c>
      <c r="AC195" s="4">
        <f t="shared" ca="1" si="123"/>
        <v>25.758827218106731</v>
      </c>
      <c r="AD195" s="4">
        <f t="shared" si="104"/>
        <v>547.33971378149738</v>
      </c>
      <c r="AE195" s="4">
        <f t="shared" si="105"/>
        <v>304.37139261732375</v>
      </c>
      <c r="AF195" s="4">
        <f t="shared" si="106"/>
        <v>569.79979054904402</v>
      </c>
      <c r="AG195" s="4">
        <f t="shared" si="107"/>
        <v>279.86761838566895</v>
      </c>
      <c r="AH195" s="4">
        <f t="shared" si="108"/>
        <v>578.25215578385803</v>
      </c>
      <c r="AI195" s="4">
        <f t="shared" si="109"/>
        <v>261.74146264493595</v>
      </c>
      <c r="AJ195" s="4">
        <f t="shared" si="124"/>
        <v>354.12860738267625</v>
      </c>
    </row>
    <row r="196" spans="1:36" x14ac:dyDescent="0.55000000000000004">
      <c r="A196" s="35">
        <v>65.5</v>
      </c>
      <c r="B196" s="23">
        <v>-26.095351259551606</v>
      </c>
      <c r="C196" s="23">
        <v>5.785641430465077</v>
      </c>
      <c r="D196" s="6">
        <f t="shared" si="94"/>
        <v>-110.71820365661935</v>
      </c>
      <c r="E196" s="6">
        <f t="shared" si="95"/>
        <v>-36.405742194442112</v>
      </c>
      <c r="F196" s="4">
        <f t="shared" si="110"/>
        <v>-104.01820365661935</v>
      </c>
      <c r="G196" s="4">
        <f t="shared" si="111"/>
        <v>104.14287375783053</v>
      </c>
      <c r="H196" s="4">
        <f t="shared" si="112"/>
        <v>5.0942578055578878</v>
      </c>
      <c r="I196" s="4">
        <f t="shared" si="96"/>
        <v>34.234047507312653</v>
      </c>
      <c r="J196" s="4">
        <f t="shared" si="97"/>
        <v>29.180120115341772</v>
      </c>
      <c r="K196" s="4">
        <f t="shared" si="113"/>
        <v>50.281796343380648</v>
      </c>
      <c r="L196" s="4">
        <f t="shared" si="114"/>
        <v>-89.222774907870445</v>
      </c>
      <c r="M196" s="4">
        <f t="shared" si="98"/>
        <v>4</v>
      </c>
      <c r="N196" s="4">
        <f t="array" aca="1" ref="N196" ca="1">INDIRECT(ADDRESS(ROW(N196),COLUMN(E196)+M196))</f>
        <v>34.234047507312653</v>
      </c>
      <c r="O196" s="6">
        <f t="shared" si="99"/>
        <v>-102.42433880349456</v>
      </c>
      <c r="P196" s="6">
        <f t="shared" si="100"/>
        <v>-54.604967611972981</v>
      </c>
      <c r="Q196" s="4">
        <f t="shared" si="115"/>
        <v>-95.724338803494561</v>
      </c>
      <c r="R196" s="4">
        <f t="shared" si="116"/>
        <v>96.617230427481601</v>
      </c>
      <c r="S196" s="4">
        <f t="shared" si="117"/>
        <v>-13.104967611972981</v>
      </c>
      <c r="T196" s="4">
        <f t="shared" si="118"/>
        <v>25.623825571146753</v>
      </c>
      <c r="U196" s="4">
        <f t="shared" si="101"/>
        <v>10.051361872522961</v>
      </c>
      <c r="V196" s="4">
        <f t="shared" si="119"/>
        <v>58.575661196505436</v>
      </c>
      <c r="W196" s="4">
        <f t="shared" si="120"/>
        <v>-77.603088465630336</v>
      </c>
      <c r="X196" s="4">
        <f t="shared" si="121"/>
        <v>4</v>
      </c>
      <c r="Y196" s="4">
        <f t="array" aca="1" ref="Y196" ca="1">INDIRECT(ADDRESS(ROW(Y196),COLUMN(P196)+X196))</f>
        <v>25.623825571146753</v>
      </c>
      <c r="Z196" s="4">
        <f t="shared" si="102"/>
        <v>47.77122347655876</v>
      </c>
      <c r="AA196" s="4">
        <f t="shared" si="103"/>
        <v>92.539982505358779</v>
      </c>
      <c r="AB196" s="4">
        <f t="shared" si="122"/>
        <v>-92.539982505358779</v>
      </c>
      <c r="AC196" s="4">
        <f t="shared" ca="1" si="123"/>
        <v>25.623825571146753</v>
      </c>
      <c r="AD196" s="4">
        <f t="shared" si="104"/>
        <v>549.50736099981987</v>
      </c>
      <c r="AE196" s="4">
        <f t="shared" si="105"/>
        <v>299.31302965796124</v>
      </c>
      <c r="AF196" s="4">
        <f t="shared" si="106"/>
        <v>571.75274950078801</v>
      </c>
      <c r="AG196" s="4">
        <f t="shared" si="107"/>
        <v>274.61418979773725</v>
      </c>
      <c r="AH196" s="4">
        <f t="shared" si="108"/>
        <v>580.04661435391279</v>
      </c>
      <c r="AI196" s="4">
        <f t="shared" si="109"/>
        <v>256.41496438020636</v>
      </c>
      <c r="AJ196" s="4">
        <f t="shared" si="124"/>
        <v>359.18697034203876</v>
      </c>
    </row>
    <row r="197" spans="1:36" x14ac:dyDescent="0.55000000000000004">
      <c r="A197" s="35">
        <v>66</v>
      </c>
      <c r="B197" s="23">
        <v>-26.512603703089638</v>
      </c>
      <c r="C197" s="23">
        <v>5.7414315427592664</v>
      </c>
      <c r="D197" s="6">
        <f t="shared" si="94"/>
        <v>-111.50041852816528</v>
      </c>
      <c r="E197" s="6">
        <f t="shared" si="95"/>
        <v>-35.709881238124431</v>
      </c>
      <c r="F197" s="4">
        <f t="shared" si="110"/>
        <v>-104.80041852816528</v>
      </c>
      <c r="G197" s="4">
        <f t="shared" si="111"/>
        <v>104.96024580266203</v>
      </c>
      <c r="H197" s="4">
        <f t="shared" si="112"/>
        <v>5.7901187618755685</v>
      </c>
      <c r="I197" s="4">
        <f t="shared" si="96"/>
        <v>34.264309898541001</v>
      </c>
      <c r="J197" s="4">
        <f t="shared" si="97"/>
        <v>29.871690481943947</v>
      </c>
      <c r="K197" s="4">
        <f t="shared" si="113"/>
        <v>49.499581471834716</v>
      </c>
      <c r="L197" s="4">
        <f t="shared" si="114"/>
        <v>-91.422837694896501</v>
      </c>
      <c r="M197" s="4">
        <f t="shared" si="98"/>
        <v>4</v>
      </c>
      <c r="N197" s="4">
        <f t="array" aca="1" ref="N197" ca="1">INDIRECT(ADDRESS(ROW(N197),COLUMN(E197)+M197))</f>
        <v>34.264309898541001</v>
      </c>
      <c r="O197" s="6">
        <f t="shared" si="99"/>
        <v>-103.36568566664928</v>
      </c>
      <c r="P197" s="6">
        <f t="shared" si="100"/>
        <v>-53.980790390976452</v>
      </c>
      <c r="Q197" s="4">
        <f t="shared" si="115"/>
        <v>-96.665685666649281</v>
      </c>
      <c r="R197" s="4">
        <f t="shared" si="116"/>
        <v>97.468071255088105</v>
      </c>
      <c r="S197" s="4">
        <f t="shared" si="117"/>
        <v>-12.480790390976452</v>
      </c>
      <c r="T197" s="4">
        <f t="shared" si="118"/>
        <v>25.496886962759444</v>
      </c>
      <c r="U197" s="4">
        <f t="shared" si="101"/>
        <v>10.855196675582384</v>
      </c>
      <c r="V197" s="4">
        <f t="shared" si="119"/>
        <v>57.634314333350716</v>
      </c>
      <c r="W197" s="4">
        <f t="shared" si="120"/>
        <v>-78.752743602646149</v>
      </c>
      <c r="X197" s="4">
        <f t="shared" si="121"/>
        <v>4</v>
      </c>
      <c r="Y197" s="4">
        <f t="array" aca="1" ref="Y197" ca="1">INDIRECT(ADDRESS(ROW(Y197),COLUMN(P197)+X197))</f>
        <v>25.496886962759444</v>
      </c>
      <c r="Z197" s="4">
        <f t="shared" si="102"/>
        <v>47.915707119207468</v>
      </c>
      <c r="AA197" s="4">
        <f t="shared" si="103"/>
        <v>93.38489283723338</v>
      </c>
      <c r="AB197" s="4">
        <f t="shared" si="122"/>
        <v>-93.38489283723338</v>
      </c>
      <c r="AC197" s="4">
        <f t="shared" ca="1" si="123"/>
        <v>25.496886962759444</v>
      </c>
      <c r="AD197" s="4">
        <f t="shared" si="104"/>
        <v>551.62966854185652</v>
      </c>
      <c r="AE197" s="4">
        <f t="shared" si="105"/>
        <v>294.23462564523811</v>
      </c>
      <c r="AF197" s="4">
        <f t="shared" si="106"/>
        <v>573.65867470378544</v>
      </c>
      <c r="AG197" s="4">
        <f t="shared" si="107"/>
        <v>269.34260106872574</v>
      </c>
      <c r="AH197" s="4">
        <f t="shared" si="108"/>
        <v>581.79340756530144</v>
      </c>
      <c r="AI197" s="4">
        <f t="shared" si="109"/>
        <v>251.07169191587371</v>
      </c>
      <c r="AJ197" s="4">
        <f t="shared" si="124"/>
        <v>364.26537435476189</v>
      </c>
    </row>
    <row r="198" spans="1:36" x14ac:dyDescent="0.55000000000000004">
      <c r="A198" s="35">
        <v>66.5</v>
      </c>
      <c r="B198" s="23">
        <v>-26.931354402242551</v>
      </c>
      <c r="C198" s="23">
        <v>5.6995707407220761</v>
      </c>
      <c r="D198" s="6">
        <f t="shared" si="94"/>
        <v>-112.27765950418348</v>
      </c>
      <c r="E198" s="6">
        <f t="shared" si="95"/>
        <v>-35.008514518184604</v>
      </c>
      <c r="F198" s="4">
        <f t="shared" si="110"/>
        <v>-105.57765950418347</v>
      </c>
      <c r="G198" s="4">
        <f t="shared" si="111"/>
        <v>105.77703706448732</v>
      </c>
      <c r="H198" s="4">
        <f t="shared" si="112"/>
        <v>6.4914854818153955</v>
      </c>
      <c r="I198" s="4">
        <f t="shared" si="96"/>
        <v>34.30198710781432</v>
      </c>
      <c r="J198" s="4">
        <f t="shared" si="97"/>
        <v>30.537321764508128</v>
      </c>
      <c r="K198" s="4">
        <f t="shared" si="113"/>
        <v>48.722340495816525</v>
      </c>
      <c r="L198" s="4">
        <f t="shared" si="114"/>
        <v>-93.762154682198116</v>
      </c>
      <c r="M198" s="4">
        <f t="shared" si="98"/>
        <v>4</v>
      </c>
      <c r="N198" s="4">
        <f t="array" aca="1" ref="N198" ca="1">INDIRECT(ADDRESS(ROW(N198),COLUMN(E198)+M198))</f>
        <v>34.30198710781432</v>
      </c>
      <c r="O198" s="6">
        <f t="shared" si="99"/>
        <v>-104.30267812567854</v>
      </c>
      <c r="P198" s="6">
        <f t="shared" si="100"/>
        <v>-53.349716005887089</v>
      </c>
      <c r="Q198" s="4">
        <f t="shared" si="115"/>
        <v>-97.602678125678537</v>
      </c>
      <c r="R198" s="4">
        <f t="shared" si="116"/>
        <v>98.319370150164133</v>
      </c>
      <c r="S198" s="4">
        <f t="shared" si="117"/>
        <v>-11.849716005887089</v>
      </c>
      <c r="T198" s="4">
        <f t="shared" si="118"/>
        <v>25.378030845618149</v>
      </c>
      <c r="U198" s="4">
        <f t="shared" si="101"/>
        <v>11.648645491950006</v>
      </c>
      <c r="V198" s="4">
        <f t="shared" si="119"/>
        <v>56.69732187432146</v>
      </c>
      <c r="W198" s="4">
        <f t="shared" si="120"/>
        <v>-79.941895212825031</v>
      </c>
      <c r="X198" s="4">
        <f t="shared" si="121"/>
        <v>4</v>
      </c>
      <c r="Y198" s="4">
        <f t="array" aca="1" ref="Y198" ca="1">INDIRECT(ADDRESS(ROW(Y198),COLUMN(P198)+X198))</f>
        <v>25.378030845618149</v>
      </c>
      <c r="Z198" s="4">
        <f t="shared" si="102"/>
        <v>48.05207558542341</v>
      </c>
      <c r="AA198" s="4">
        <f t="shared" si="103"/>
        <v>94.232582486498146</v>
      </c>
      <c r="AB198" s="4">
        <f t="shared" si="122"/>
        <v>-94.232582486498146</v>
      </c>
      <c r="AC198" s="4">
        <f t="shared" ca="1" si="123"/>
        <v>25.378030845618149</v>
      </c>
      <c r="AD198" s="4">
        <f t="shared" si="104"/>
        <v>553.70645005587801</v>
      </c>
      <c r="AE198" s="4">
        <f t="shared" si="105"/>
        <v>289.13660084450601</v>
      </c>
      <c r="AF198" s="4">
        <f t="shared" si="106"/>
        <v>575.51739628465953</v>
      </c>
      <c r="AG198" s="4">
        <f t="shared" si="107"/>
        <v>264.05328717575009</v>
      </c>
      <c r="AH198" s="4">
        <f t="shared" si="108"/>
        <v>583.49237766316446</v>
      </c>
      <c r="AI198" s="4">
        <f t="shared" si="109"/>
        <v>245.71208568804758</v>
      </c>
      <c r="AJ198" s="4">
        <f t="shared" si="124"/>
        <v>369.36339915549399</v>
      </c>
    </row>
    <row r="199" spans="1:36" x14ac:dyDescent="0.55000000000000004">
      <c r="A199" s="35">
        <v>67</v>
      </c>
      <c r="B199" s="23">
        <v>-27.351596618554719</v>
      </c>
      <c r="C199" s="23">
        <v>5.6600953829362428</v>
      </c>
      <c r="D199" s="6">
        <f t="shared" si="94"/>
        <v>-113.04989254579573</v>
      </c>
      <c r="E199" s="6">
        <f t="shared" si="95"/>
        <v>-34.301662275693182</v>
      </c>
      <c r="F199" s="4">
        <f t="shared" si="110"/>
        <v>-106.34989254579573</v>
      </c>
      <c r="G199" s="4">
        <f t="shared" si="111"/>
        <v>106.59322544371886</v>
      </c>
      <c r="H199" s="4">
        <f t="shared" si="112"/>
        <v>7.1983377243068176</v>
      </c>
      <c r="I199" s="4">
        <f t="shared" si="96"/>
        <v>34.347085509342158</v>
      </c>
      <c r="J199" s="4">
        <f t="shared" si="97"/>
        <v>31.174246616062231</v>
      </c>
      <c r="K199" s="4">
        <f t="shared" si="113"/>
        <v>47.950107454204272</v>
      </c>
      <c r="L199" s="4">
        <f t="shared" si="114"/>
        <v>-96.249302221417835</v>
      </c>
      <c r="M199" s="4">
        <f t="shared" si="98"/>
        <v>4</v>
      </c>
      <c r="N199" s="4">
        <f t="array" aca="1" ref="N199" ca="1">INDIRECT(ADDRESS(ROW(N199),COLUMN(E199)+M199))</f>
        <v>34.347085509342158</v>
      </c>
      <c r="O199" s="6">
        <f t="shared" si="99"/>
        <v>-105.23526997601026</v>
      </c>
      <c r="P199" s="6">
        <f t="shared" si="100"/>
        <v>-52.711759344741985</v>
      </c>
      <c r="Q199" s="4">
        <f t="shared" si="115"/>
        <v>-98.535269976010255</v>
      </c>
      <c r="R199" s="4">
        <f t="shared" si="116"/>
        <v>99.171079336919775</v>
      </c>
      <c r="S199" s="4">
        <f t="shared" si="117"/>
        <v>-11.211759344741985</v>
      </c>
      <c r="T199" s="4">
        <f t="shared" si="118"/>
        <v>25.267275514551219</v>
      </c>
      <c r="U199" s="4">
        <f t="shared" si="101"/>
        <v>12.431006697302507</v>
      </c>
      <c r="V199" s="4">
        <f t="shared" si="119"/>
        <v>55.764730023989742</v>
      </c>
      <c r="W199" s="4">
        <f t="shared" si="120"/>
        <v>-81.17248952825301</v>
      </c>
      <c r="X199" s="4">
        <f t="shared" si="121"/>
        <v>4</v>
      </c>
      <c r="Y199" s="4">
        <f t="array" aca="1" ref="Y199" ca="1">INDIRECT(ADDRESS(ROW(Y199),COLUMN(P199)+X199))</f>
        <v>25.267275514551219</v>
      </c>
      <c r="Z199" s="4">
        <f t="shared" si="102"/>
        <v>48.180318341145984</v>
      </c>
      <c r="AA199" s="4">
        <f t="shared" si="103"/>
        <v>95.082977630285157</v>
      </c>
      <c r="AB199" s="4">
        <f t="shared" si="122"/>
        <v>-95.082977630285157</v>
      </c>
      <c r="AC199" s="4">
        <f t="shared" ca="1" si="123"/>
        <v>25.267275514551219</v>
      </c>
      <c r="AD199" s="4">
        <f t="shared" si="104"/>
        <v>555.73752223590009</v>
      </c>
      <c r="AE199" s="4">
        <f t="shared" si="105"/>
        <v>284.01937666081176</v>
      </c>
      <c r="AF199" s="4">
        <f t="shared" si="106"/>
        <v>577.32874754353452</v>
      </c>
      <c r="AG199" s="4">
        <f t="shared" si="107"/>
        <v>258.74668409126213</v>
      </c>
      <c r="AH199" s="4">
        <f t="shared" si="108"/>
        <v>585.14337011331997</v>
      </c>
      <c r="AI199" s="4">
        <f t="shared" si="109"/>
        <v>240.33658702221331</v>
      </c>
      <c r="AJ199" s="4">
        <f t="shared" si="124"/>
        <v>374.48062333918824</v>
      </c>
    </row>
    <row r="200" spans="1:36" x14ac:dyDescent="0.55000000000000004">
      <c r="A200" s="35">
        <v>67.498999999999995</v>
      </c>
      <c r="B200" s="23">
        <v>-27.773323942672846</v>
      </c>
      <c r="C200" s="23">
        <v>5.6230413194415245</v>
      </c>
      <c r="D200" s="6">
        <f t="shared" si="94"/>
        <v>-113.81640003982197</v>
      </c>
      <c r="E200" s="6">
        <f t="shared" si="95"/>
        <v>-33.590847237295684</v>
      </c>
      <c r="F200" s="4">
        <f t="shared" si="110"/>
        <v>-107.11640003982197</v>
      </c>
      <c r="G200" s="4">
        <f t="shared" si="111"/>
        <v>107.40799716461976</v>
      </c>
      <c r="H200" s="4">
        <f t="shared" si="112"/>
        <v>7.9091527627043163</v>
      </c>
      <c r="I200" s="4">
        <f t="shared" si="96"/>
        <v>34.398899899700019</v>
      </c>
      <c r="J200" s="4">
        <f t="shared" si="97"/>
        <v>31.778059172026801</v>
      </c>
      <c r="K200" s="4">
        <f t="shared" si="113"/>
        <v>47.183599960178029</v>
      </c>
      <c r="L200" s="4">
        <f t="shared" si="114"/>
        <v>-98.88936062231933</v>
      </c>
      <c r="M200" s="4">
        <f t="shared" si="98"/>
        <v>4</v>
      </c>
      <c r="N200" s="4">
        <f t="array" aca="1" ref="N200" ca="1">INDIRECT(ADDRESS(ROW(N200),COLUMN(E200)+M200))</f>
        <v>34.398899899700019</v>
      </c>
      <c r="O200" s="6">
        <f t="shared" si="99"/>
        <v>-106.16240889889123</v>
      </c>
      <c r="P200" s="6">
        <f t="shared" si="100"/>
        <v>-52.068304302989375</v>
      </c>
      <c r="Q200" s="4">
        <f t="shared" si="115"/>
        <v>-99.462408898891226</v>
      </c>
      <c r="R200" s="4">
        <f t="shared" si="116"/>
        <v>100.02229671333697</v>
      </c>
      <c r="S200" s="4">
        <f t="shared" si="117"/>
        <v>-10.568304302989375</v>
      </c>
      <c r="T200" s="4">
        <f t="shared" si="118"/>
        <v>25.164237261596686</v>
      </c>
      <c r="U200" s="4">
        <f t="shared" si="101"/>
        <v>13.200039501466364</v>
      </c>
      <c r="V200" s="4">
        <f t="shared" si="119"/>
        <v>54.837591101108771</v>
      </c>
      <c r="W200" s="4">
        <f t="shared" si="120"/>
        <v>-82.445265577760452</v>
      </c>
      <c r="X200" s="4">
        <f t="shared" si="121"/>
        <v>4</v>
      </c>
      <c r="Y200" s="4">
        <f t="array" aca="1" ref="Y200" ca="1">INDIRECT(ADDRESS(ROW(Y200),COLUMN(P200)+X200))</f>
        <v>25.164237261596686</v>
      </c>
      <c r="Z200" s="4">
        <f t="shared" si="102"/>
        <v>48.30045037760361</v>
      </c>
      <c r="AA200" s="4">
        <f t="shared" si="103"/>
        <v>95.935104879473684</v>
      </c>
      <c r="AB200" s="4">
        <f t="shared" si="122"/>
        <v>-95.935104879473684</v>
      </c>
      <c r="AC200" s="4">
        <f t="shared" ca="1" si="123"/>
        <v>25.164237261596686</v>
      </c>
      <c r="AD200" s="4">
        <f t="shared" si="104"/>
        <v>557.7179354324694</v>
      </c>
      <c r="AE200" s="4">
        <f t="shared" si="105"/>
        <v>278.89359442626619</v>
      </c>
      <c r="AF200" s="4">
        <f t="shared" si="106"/>
        <v>579.0882399236915</v>
      </c>
      <c r="AG200" s="4">
        <f t="shared" si="107"/>
        <v>253.43382054760707</v>
      </c>
      <c r="AH200" s="4">
        <f t="shared" si="108"/>
        <v>586.74223106462227</v>
      </c>
      <c r="AI200" s="4">
        <f t="shared" si="109"/>
        <v>234.95636348191337</v>
      </c>
      <c r="AJ200" s="4">
        <f t="shared" si="124"/>
        <v>379.60640557373381</v>
      </c>
    </row>
    <row r="201" spans="1:36" x14ac:dyDescent="0.55000000000000004">
      <c r="A201" s="35">
        <v>67.998999999999995</v>
      </c>
      <c r="B201" s="23">
        <v>-28.196530317706671</v>
      </c>
      <c r="C201" s="23">
        <v>5.5884439164511663</v>
      </c>
      <c r="D201" s="6">
        <f t="shared" si="94"/>
        <v>-114.57853154868837</v>
      </c>
      <c r="E201" s="6">
        <f t="shared" si="95"/>
        <v>-32.873093537616825</v>
      </c>
      <c r="F201" s="4">
        <f t="shared" si="110"/>
        <v>-107.87853154868837</v>
      </c>
      <c r="G201" s="4">
        <f t="shared" si="111"/>
        <v>108.22292309955438</v>
      </c>
      <c r="H201" s="4">
        <f t="shared" si="112"/>
        <v>8.6269064623831753</v>
      </c>
      <c r="I201" s="4">
        <f t="shared" si="96"/>
        <v>34.458842442016064</v>
      </c>
      <c r="J201" s="4">
        <f t="shared" si="97"/>
        <v>32.348269400927691</v>
      </c>
      <c r="K201" s="4">
        <f t="shared" si="113"/>
        <v>46.421468451311625</v>
      </c>
      <c r="L201" s="4">
        <f t="shared" si="114"/>
        <v>-101.69458148102085</v>
      </c>
      <c r="M201" s="4">
        <f t="shared" si="98"/>
        <v>4</v>
      </c>
      <c r="N201" s="4">
        <f t="array" aca="1" ref="N201" ca="1">INDIRECT(ADDRESS(ROW(N201),COLUMN(E201)+M201))</f>
        <v>34.458842442016064</v>
      </c>
      <c r="O201" s="6">
        <f t="shared" si="99"/>
        <v>-107.0860760332906</v>
      </c>
      <c r="P201" s="6">
        <f t="shared" si="100"/>
        <v>-51.416639863759116</v>
      </c>
      <c r="Q201" s="4">
        <f t="shared" si="115"/>
        <v>-100.38607603329059</v>
      </c>
      <c r="R201" s="4">
        <f t="shared" si="116"/>
        <v>100.87469458466327</v>
      </c>
      <c r="S201" s="4">
        <f t="shared" si="117"/>
        <v>-9.9166398637591158</v>
      </c>
      <c r="T201" s="4">
        <f t="shared" si="118"/>
        <v>25.069719394580687</v>
      </c>
      <c r="U201" s="4">
        <f t="shared" si="101"/>
        <v>13.957927302904203</v>
      </c>
      <c r="V201" s="4">
        <f t="shared" si="119"/>
        <v>53.913923966709405</v>
      </c>
      <c r="W201" s="4">
        <f t="shared" si="120"/>
        <v>-83.764783301533669</v>
      </c>
      <c r="X201" s="4">
        <f t="shared" si="121"/>
        <v>4</v>
      </c>
      <c r="Y201" s="4">
        <f t="array" aca="1" ref="Y201" ca="1">INDIRECT(ADDRESS(ROW(Y201),COLUMN(P201)+X201))</f>
        <v>25.069719394580687</v>
      </c>
      <c r="Z201" s="4">
        <f t="shared" si="102"/>
        <v>48.41242691657412</v>
      </c>
      <c r="AA201" s="4">
        <f t="shared" si="103"/>
        <v>96.790691723220107</v>
      </c>
      <c r="AB201" s="4">
        <f t="shared" si="122"/>
        <v>-96.790691723220107</v>
      </c>
      <c r="AC201" s="4">
        <f t="shared" ca="1" si="123"/>
        <v>25.069719394580687</v>
      </c>
      <c r="AD201" s="4">
        <f t="shared" si="104"/>
        <v>559.65714052667101</v>
      </c>
      <c r="AE201" s="4">
        <f t="shared" si="105"/>
        <v>273.73928145903659</v>
      </c>
      <c r="AF201" s="4">
        <f t="shared" si="106"/>
        <v>580.80445568164771</v>
      </c>
      <c r="AG201" s="4">
        <f t="shared" si="107"/>
        <v>248.09398828979994</v>
      </c>
      <c r="AH201" s="4">
        <f t="shared" si="108"/>
        <v>588.29691119704546</v>
      </c>
      <c r="AI201" s="4">
        <f t="shared" si="109"/>
        <v>229.55044196365762</v>
      </c>
      <c r="AJ201" s="4">
        <f t="shared" si="124"/>
        <v>384.76071854096341</v>
      </c>
    </row>
    <row r="202" spans="1:36" x14ac:dyDescent="0.55000000000000004">
      <c r="A202" s="35">
        <v>68.498999999999995</v>
      </c>
      <c r="B202" s="23">
        <v>-28.6212100640671</v>
      </c>
      <c r="C202" s="23">
        <v>5.5563380809925835</v>
      </c>
      <c r="D202" s="6">
        <f t="shared" si="94"/>
        <v>-115.33555810504615</v>
      </c>
      <c r="E202" s="6">
        <f t="shared" si="95"/>
        <v>-32.149919275419158</v>
      </c>
      <c r="F202" s="4">
        <f t="shared" si="110"/>
        <v>-108.63555810504614</v>
      </c>
      <c r="G202" s="4">
        <f t="shared" si="111"/>
        <v>109.03718858422128</v>
      </c>
      <c r="H202" s="4">
        <f t="shared" si="112"/>
        <v>9.3500807245808417</v>
      </c>
      <c r="I202" s="4">
        <f t="shared" si="96"/>
        <v>34.526218776348806</v>
      </c>
      <c r="J202" s="4">
        <f t="shared" si="97"/>
        <v>32.87994680597415</v>
      </c>
      <c r="K202" s="4">
        <f t="shared" si="113"/>
        <v>45.664441894953853</v>
      </c>
      <c r="L202" s="4">
        <f t="shared" si="114"/>
        <v>-104.66744103715479</v>
      </c>
      <c r="M202" s="4">
        <f t="shared" si="98"/>
        <v>4</v>
      </c>
      <c r="N202" s="4">
        <f t="array" aca="1" ref="N202" ca="1">INDIRECT(ADDRESS(ROW(N202),COLUMN(E202)+M202))</f>
        <v>34.526218776348806</v>
      </c>
      <c r="O202" s="6">
        <f t="shared" si="99"/>
        <v>-108.00520879467705</v>
      </c>
      <c r="P202" s="6">
        <f t="shared" si="100"/>
        <v>-50.758142699163066</v>
      </c>
      <c r="Q202" s="4">
        <f t="shared" si="115"/>
        <v>-101.30520879467704</v>
      </c>
      <c r="R202" s="4">
        <f t="shared" si="116"/>
        <v>101.72737357845811</v>
      </c>
      <c r="S202" s="4">
        <f t="shared" si="117"/>
        <v>-9.2581426991630664</v>
      </c>
      <c r="T202" s="4">
        <f t="shared" si="118"/>
        <v>24.983350337652908</v>
      </c>
      <c r="U202" s="4">
        <f t="shared" si="101"/>
        <v>14.702308157201657</v>
      </c>
      <c r="V202" s="4">
        <f t="shared" si="119"/>
        <v>52.994791205322954</v>
      </c>
      <c r="W202" s="4">
        <f t="shared" si="120"/>
        <v>-85.131946467025756</v>
      </c>
      <c r="X202" s="4">
        <f t="shared" si="121"/>
        <v>4</v>
      </c>
      <c r="Y202" s="4">
        <f t="array" aca="1" ref="Y202" ca="1">INDIRECT(ADDRESS(ROW(Y202),COLUMN(P202)+X202))</f>
        <v>24.983350337652908</v>
      </c>
      <c r="Z202" s="4">
        <f t="shared" si="102"/>
        <v>48.516248979496439</v>
      </c>
      <c r="AA202" s="4">
        <f t="shared" si="103"/>
        <v>97.648768959524247</v>
      </c>
      <c r="AB202" s="4">
        <f t="shared" si="122"/>
        <v>-97.648768959524247</v>
      </c>
      <c r="AC202" s="4">
        <f t="shared" ca="1" si="123"/>
        <v>24.983350337652908</v>
      </c>
      <c r="AD202" s="4">
        <f t="shared" si="104"/>
        <v>561.55010491654321</v>
      </c>
      <c r="AE202" s="4">
        <f t="shared" si="105"/>
        <v>268.56703933487165</v>
      </c>
      <c r="AF202" s="4">
        <f t="shared" si="106"/>
        <v>582.47282028535028</v>
      </c>
      <c r="AG202" s="4">
        <f t="shared" si="107"/>
        <v>242.73817986342209</v>
      </c>
      <c r="AH202" s="4">
        <f t="shared" si="108"/>
        <v>589.8031695957194</v>
      </c>
      <c r="AI202" s="4">
        <f t="shared" si="109"/>
        <v>224.12995643967818</v>
      </c>
      <c r="AJ202" s="4">
        <f t="shared" si="124"/>
        <v>389.93296066512835</v>
      </c>
    </row>
    <row r="203" spans="1:36" x14ac:dyDescent="0.55000000000000004">
      <c r="A203" s="35">
        <v>68.998999999999995</v>
      </c>
      <c r="B203" s="23">
        <v>-29.047357905867749</v>
      </c>
      <c r="C203" s="23">
        <v>5.5267582855328277</v>
      </c>
      <c r="D203" s="6">
        <f t="shared" si="94"/>
        <v>-116.08744912351256</v>
      </c>
      <c r="E203" s="6">
        <f t="shared" si="95"/>
        <v>-31.421347495739248</v>
      </c>
      <c r="F203" s="4">
        <f t="shared" si="110"/>
        <v>-109.38744912351255</v>
      </c>
      <c r="G203" s="4">
        <f t="shared" si="111"/>
        <v>109.85077724827754</v>
      </c>
      <c r="H203" s="4">
        <f t="shared" si="112"/>
        <v>10.078652504260752</v>
      </c>
      <c r="I203" s="4">
        <f t="shared" si="96"/>
        <v>34.601030909081103</v>
      </c>
      <c r="J203" s="4">
        <f t="shared" si="97"/>
        <v>33.369372730589717</v>
      </c>
      <c r="K203" s="4">
        <f t="shared" si="113"/>
        <v>44.912550876487444</v>
      </c>
      <c r="L203" s="4">
        <f t="shared" si="114"/>
        <v>-107.8105839269121</v>
      </c>
      <c r="M203" s="4">
        <f t="shared" si="98"/>
        <v>4</v>
      </c>
      <c r="N203" s="4">
        <f t="array" aca="1" ref="N203" ca="1">INDIRECT(ADDRESS(ROW(N203),COLUMN(E203)+M203))</f>
        <v>34.601030909081103</v>
      </c>
      <c r="O203" s="6">
        <f t="shared" si="99"/>
        <v>-108.91976425265273</v>
      </c>
      <c r="P203" s="6">
        <f t="shared" si="100"/>
        <v>-50.092830928826373</v>
      </c>
      <c r="Q203" s="4">
        <f t="shared" si="115"/>
        <v>-102.21976425265272</v>
      </c>
      <c r="R203" s="4">
        <f t="shared" si="116"/>
        <v>102.58029512162311</v>
      </c>
      <c r="S203" s="4">
        <f t="shared" si="117"/>
        <v>-8.5928309288263733</v>
      </c>
      <c r="T203" s="4">
        <f t="shared" si="118"/>
        <v>24.905143805503016</v>
      </c>
      <c r="U203" s="4">
        <f t="shared" si="101"/>
        <v>15.432260024572059</v>
      </c>
      <c r="V203" s="4">
        <f t="shared" si="119"/>
        <v>52.080235747347274</v>
      </c>
      <c r="W203" s="4">
        <f t="shared" si="120"/>
        <v>-86.548911041505036</v>
      </c>
      <c r="X203" s="4">
        <f t="shared" si="121"/>
        <v>4</v>
      </c>
      <c r="Y203" s="4">
        <f t="array" aca="1" ref="Y203" ca="1">INDIRECT(ADDRESS(ROW(Y203),COLUMN(P203)+X203))</f>
        <v>24.905143805503016</v>
      </c>
      <c r="Z203" s="4">
        <f t="shared" si="102"/>
        <v>48.611907870284853</v>
      </c>
      <c r="AA203" s="4">
        <f t="shared" si="103"/>
        <v>98.509266951194107</v>
      </c>
      <c r="AB203" s="4">
        <f t="shared" si="122"/>
        <v>-98.509266951194107</v>
      </c>
      <c r="AC203" s="4">
        <f t="shared" ca="1" si="123"/>
        <v>24.905143805503016</v>
      </c>
      <c r="AD203" s="4">
        <f t="shared" si="104"/>
        <v>563.39665738039832</v>
      </c>
      <c r="AE203" s="4">
        <f t="shared" si="105"/>
        <v>263.37729396751757</v>
      </c>
      <c r="AF203" s="4">
        <f t="shared" si="106"/>
        <v>584.09317961725469</v>
      </c>
      <c r="AG203" s="4">
        <f t="shared" si="107"/>
        <v>237.36683516150438</v>
      </c>
      <c r="AH203" s="4">
        <f t="shared" si="108"/>
        <v>591.26086448811452</v>
      </c>
      <c r="AI203" s="4">
        <f t="shared" si="109"/>
        <v>218.69535172841725</v>
      </c>
      <c r="AJ203" s="4">
        <f t="shared" si="124"/>
        <v>395.12270603248243</v>
      </c>
    </row>
    <row r="204" spans="1:36" x14ac:dyDescent="0.55000000000000004">
      <c r="A204" s="35">
        <v>69.498999999999995</v>
      </c>
      <c r="B204" s="23">
        <v>-29.474968998986359</v>
      </c>
      <c r="C204" s="23">
        <v>5.4997385926520472</v>
      </c>
      <c r="D204" s="6">
        <f t="shared" si="94"/>
        <v>-116.8341749533613</v>
      </c>
      <c r="E204" s="6">
        <f t="shared" si="95"/>
        <v>-30.687401872174725</v>
      </c>
      <c r="F204" s="4">
        <f t="shared" si="110"/>
        <v>-110.1341749533613</v>
      </c>
      <c r="G204" s="4">
        <f t="shared" si="111"/>
        <v>110.66367412539421</v>
      </c>
      <c r="H204" s="4">
        <f t="shared" si="112"/>
        <v>10.812598127825275</v>
      </c>
      <c r="I204" s="4">
        <f t="shared" si="96"/>
        <v>34.68327976430453</v>
      </c>
      <c r="J204" s="4">
        <f t="shared" si="97"/>
        <v>33.812689697319357</v>
      </c>
      <c r="K204" s="4">
        <f t="shared" si="113"/>
        <v>44.165825046638702</v>
      </c>
      <c r="L204" s="4">
        <f t="shared" si="114"/>
        <v>-111.1234307971644</v>
      </c>
      <c r="M204" s="4">
        <f t="shared" si="98"/>
        <v>4</v>
      </c>
      <c r="N204" s="4">
        <f t="array" aca="1" ref="N204" ca="1">INDIRECT(ADDRESS(ROW(N204),COLUMN(E204)+M204))</f>
        <v>34.68327976430453</v>
      </c>
      <c r="O204" s="6">
        <f t="shared" si="99"/>
        <v>-109.82970036896447</v>
      </c>
      <c r="P204" s="6">
        <f t="shared" si="100"/>
        <v>-49.420723408852062</v>
      </c>
      <c r="Q204" s="4">
        <f t="shared" si="115"/>
        <v>-103.12970036896446</v>
      </c>
      <c r="R204" s="4">
        <f t="shared" si="116"/>
        <v>103.4334228260475</v>
      </c>
      <c r="S204" s="4">
        <f t="shared" si="117"/>
        <v>-7.9207234088520622</v>
      </c>
      <c r="T204" s="4">
        <f t="shared" si="118"/>
        <v>24.835112375186338</v>
      </c>
      <c r="U204" s="4">
        <f t="shared" si="101"/>
        <v>16.146798419663256</v>
      </c>
      <c r="V204" s="4">
        <f t="shared" si="119"/>
        <v>51.170299631035533</v>
      </c>
      <c r="W204" s="4">
        <f t="shared" si="120"/>
        <v>-88.017850420546267</v>
      </c>
      <c r="X204" s="4">
        <f t="shared" si="121"/>
        <v>4</v>
      </c>
      <c r="Y204" s="4">
        <f t="array" aca="1" ref="Y204" ca="1">INDIRECT(ADDRESS(ROW(Y204),COLUMN(P204)+X204))</f>
        <v>24.835112375186338</v>
      </c>
      <c r="Z204" s="4">
        <f t="shared" si="102"/>
        <v>48.699395335487957</v>
      </c>
      <c r="AA204" s="4">
        <f t="shared" si="103"/>
        <v>99.37211714001721</v>
      </c>
      <c r="AB204" s="4">
        <f t="shared" si="122"/>
        <v>-99.37211714001721</v>
      </c>
      <c r="AC204" s="4">
        <f t="shared" ca="1" si="123"/>
        <v>24.835112375186338</v>
      </c>
      <c r="AD204" s="4">
        <f t="shared" si="104"/>
        <v>565.19662968743114</v>
      </c>
      <c r="AE204" s="4">
        <f t="shared" si="105"/>
        <v>258.17047238614151</v>
      </c>
      <c r="AF204" s="4">
        <f t="shared" si="106"/>
        <v>585.66538267203885</v>
      </c>
      <c r="AG204" s="4">
        <f t="shared" si="107"/>
        <v>231.98039504270633</v>
      </c>
      <c r="AH204" s="4">
        <f t="shared" si="108"/>
        <v>592.66985725643565</v>
      </c>
      <c r="AI204" s="4">
        <f t="shared" si="109"/>
        <v>213.24707350602901</v>
      </c>
      <c r="AJ204" s="4">
        <f t="shared" si="124"/>
        <v>400.32952761385849</v>
      </c>
    </row>
    <row r="205" spans="1:36" x14ac:dyDescent="0.55000000000000004">
      <c r="A205" s="35">
        <v>69.998999999999995</v>
      </c>
      <c r="B205" s="23">
        <v>-29.904038960891956</v>
      </c>
      <c r="C205" s="23">
        <v>5.4753126798302221</v>
      </c>
      <c r="D205" s="6">
        <f t="shared" si="94"/>
        <v>-117.57570691023867</v>
      </c>
      <c r="E205" s="6">
        <f t="shared" si="95"/>
        <v>-29.948106677700622</v>
      </c>
      <c r="F205" s="4">
        <f t="shared" si="110"/>
        <v>-110.87570691023866</v>
      </c>
      <c r="G205" s="4">
        <f t="shared" si="111"/>
        <v>111.47586564891492</v>
      </c>
      <c r="H205" s="4">
        <f t="shared" si="112"/>
        <v>11.551893322299378</v>
      </c>
      <c r="I205" s="4">
        <f t="shared" si="96"/>
        <v>34.772965185788593</v>
      </c>
      <c r="J205" s="4">
        <f t="shared" si="97"/>
        <v>34.205987892345973</v>
      </c>
      <c r="K205" s="4">
        <f t="shared" si="113"/>
        <v>43.424293089761335</v>
      </c>
      <c r="L205" s="4">
        <f t="shared" si="114"/>
        <v>-114.60137059673502</v>
      </c>
      <c r="M205" s="4">
        <f t="shared" si="98"/>
        <v>4</v>
      </c>
      <c r="N205" s="4">
        <f t="array" aca="1" ref="N205" ca="1">INDIRECT(ADDRESS(ROW(N205),COLUMN(E205)+M205))</f>
        <v>34.772965185788593</v>
      </c>
      <c r="O205" s="6">
        <f t="shared" si="99"/>
        <v>-110.73497603016338</v>
      </c>
      <c r="P205" s="6">
        <f t="shared" si="100"/>
        <v>-48.741839703004146</v>
      </c>
      <c r="Q205" s="4">
        <f t="shared" si="115"/>
        <v>-104.03497603016338</v>
      </c>
      <c r="R205" s="4">
        <f t="shared" si="116"/>
        <v>104.28672245248039</v>
      </c>
      <c r="S205" s="4">
        <f t="shared" si="117"/>
        <v>-7.2418397030041461</v>
      </c>
      <c r="T205" s="4">
        <f t="shared" si="118"/>
        <v>24.7732674872057</v>
      </c>
      <c r="U205" s="4">
        <f t="shared" si="101"/>
        <v>16.844873937674748</v>
      </c>
      <c r="V205" s="4">
        <f t="shared" si="119"/>
        <v>50.265023969836619</v>
      </c>
      <c r="W205" s="4">
        <f t="shared" si="120"/>
        <v>-89.540933326769704</v>
      </c>
      <c r="X205" s="4">
        <f t="shared" si="121"/>
        <v>4</v>
      </c>
      <c r="Y205" s="4">
        <f t="array" aca="1" ref="Y205" ca="1">INDIRECT(ADDRESS(ROW(Y205),COLUMN(P205)+X205))</f>
        <v>24.7732674872057</v>
      </c>
      <c r="Z205" s="4">
        <f t="shared" si="102"/>
        <v>48.778703557356422</v>
      </c>
      <c r="AA205" s="4">
        <f t="shared" si="103"/>
        <v>100.23725206448188</v>
      </c>
      <c r="AB205" s="4">
        <f t="shared" si="122"/>
        <v>-100.23725206448188</v>
      </c>
      <c r="AC205" s="4">
        <f t="shared" ca="1" si="123"/>
        <v>24.7732674872057</v>
      </c>
      <c r="AD205" s="4">
        <f t="shared" si="104"/>
        <v>566.94985658107237</v>
      </c>
      <c r="AE205" s="4">
        <f t="shared" si="105"/>
        <v>252.94700273019134</v>
      </c>
      <c r="AF205" s="4">
        <f t="shared" si="106"/>
        <v>587.18928153864351</v>
      </c>
      <c r="AG205" s="4">
        <f t="shared" si="107"/>
        <v>226.57930132512291</v>
      </c>
      <c r="AH205" s="4">
        <f t="shared" si="108"/>
        <v>594.0300124187188</v>
      </c>
      <c r="AI205" s="4">
        <f t="shared" si="109"/>
        <v>207.7855682998194</v>
      </c>
      <c r="AJ205" s="4">
        <f t="shared" si="124"/>
        <v>405.55299726980866</v>
      </c>
    </row>
    <row r="206" spans="1:36" x14ac:dyDescent="0.55000000000000004">
      <c r="A206" s="35">
        <v>70.498999999999995</v>
      </c>
      <c r="B206" s="23">
        <v>-30.334563902355171</v>
      </c>
      <c r="C206" s="23">
        <v>5.453513864415453</v>
      </c>
      <c r="D206" s="6">
        <f t="shared" si="94"/>
        <v>-118.31201730972467</v>
      </c>
      <c r="E206" s="6">
        <f t="shared" si="95"/>
        <v>-29.203486755288065</v>
      </c>
      <c r="F206" s="4">
        <f t="shared" si="110"/>
        <v>-111.61201730972466</v>
      </c>
      <c r="G206" s="4">
        <f t="shared" si="111"/>
        <v>112.28733965110962</v>
      </c>
      <c r="H206" s="4">
        <f t="shared" si="112"/>
        <v>12.296513244711935</v>
      </c>
      <c r="I206" s="4">
        <f t="shared" si="96"/>
        <v>34.870085937915476</v>
      </c>
      <c r="J206" s="4">
        <f t="shared" si="97"/>
        <v>34.545419227348773</v>
      </c>
      <c r="K206" s="4">
        <f t="shared" si="113"/>
        <v>42.687982690275334</v>
      </c>
      <c r="L206" s="4">
        <f t="shared" si="114"/>
        <v>-118.23502146379974</v>
      </c>
      <c r="M206" s="4">
        <f t="shared" si="98"/>
        <v>4</v>
      </c>
      <c r="N206" s="4">
        <f t="array" aca="1" ref="N206" ca="1">INDIRECT(ADDRESS(ROW(N206),COLUMN(E206)+M206))</f>
        <v>34.870085937915476</v>
      </c>
      <c r="O206" s="6">
        <f t="shared" si="99"/>
        <v>-111.63555108211239</v>
      </c>
      <c r="P206" s="6">
        <f t="shared" si="100"/>
        <v>-48.056200053685004</v>
      </c>
      <c r="Q206" s="4">
        <f t="shared" si="115"/>
        <v>-104.93555108211238</v>
      </c>
      <c r="R206" s="4">
        <f t="shared" si="116"/>
        <v>105.14016187951471</v>
      </c>
      <c r="S206" s="4">
        <f t="shared" si="117"/>
        <v>-6.5562000536850036</v>
      </c>
      <c r="T206" s="4">
        <f t="shared" si="118"/>
        <v>24.719619445563044</v>
      </c>
      <c r="U206" s="4">
        <f t="shared" si="101"/>
        <v>17.525370227251095</v>
      </c>
      <c r="V206" s="4">
        <f t="shared" si="119"/>
        <v>49.364448917887614</v>
      </c>
      <c r="W206" s="4">
        <f t="shared" si="120"/>
        <v>-91.120296595363129</v>
      </c>
      <c r="X206" s="4">
        <f t="shared" si="121"/>
        <v>4</v>
      </c>
      <c r="Y206" s="4">
        <f t="array" aca="1" ref="Y206" ca="1">INDIRECT(ADDRESS(ROW(Y206),COLUMN(P206)+X206))</f>
        <v>24.719619445563044</v>
      </c>
      <c r="Z206" s="4">
        <f t="shared" si="102"/>
        <v>48.849825146827428</v>
      </c>
      <c r="AA206" s="4">
        <f t="shared" si="103"/>
        <v>101.10460538001244</v>
      </c>
      <c r="AB206" s="4">
        <f t="shared" si="122"/>
        <v>-101.10460538001244</v>
      </c>
      <c r="AC206" s="4">
        <f t="shared" ca="1" si="123"/>
        <v>24.719619445563044</v>
      </c>
      <c r="AD206" s="4">
        <f t="shared" si="104"/>
        <v>568.65617576019645</v>
      </c>
      <c r="AE206" s="4">
        <f t="shared" si="105"/>
        <v>247.70731424432543</v>
      </c>
      <c r="AF206" s="4">
        <f t="shared" si="106"/>
        <v>588.66473138016045</v>
      </c>
      <c r="AG206" s="4">
        <f t="shared" si="107"/>
        <v>221.16399678017243</v>
      </c>
      <c r="AH206" s="4">
        <f t="shared" si="108"/>
        <v>595.34119760777276</v>
      </c>
      <c r="AI206" s="4">
        <f t="shared" si="109"/>
        <v>202.31128348177549</v>
      </c>
      <c r="AJ206" s="4">
        <f t="shared" si="124"/>
        <v>410.7926857556746</v>
      </c>
    </row>
    <row r="207" spans="1:36" x14ac:dyDescent="0.55000000000000004">
      <c r="A207" s="35">
        <v>70.998999999999995</v>
      </c>
      <c r="B207" s="23">
        <v>-30.76654046117082</v>
      </c>
      <c r="C207" s="23">
        <v>5.4343751288447653</v>
      </c>
      <c r="D207" s="6">
        <f t="shared" si="94"/>
        <v>-119.04307950286756</v>
      </c>
      <c r="E207" s="6">
        <f t="shared" si="95"/>
        <v>-28.453567488254183</v>
      </c>
      <c r="F207" s="4">
        <f t="shared" si="110"/>
        <v>-112.34307950286755</v>
      </c>
      <c r="G207" s="4">
        <f t="shared" si="111"/>
        <v>113.09808536607133</v>
      </c>
      <c r="H207" s="4">
        <f t="shared" si="112"/>
        <v>13.046432511745817</v>
      </c>
      <c r="I207" s="4">
        <f t="shared" si="96"/>
        <v>34.974639705552121</v>
      </c>
      <c r="J207" s="4">
        <f t="shared" si="97"/>
        <v>34.827336891154921</v>
      </c>
      <c r="K207" s="4">
        <f t="shared" si="113"/>
        <v>41.956920497132444</v>
      </c>
      <c r="L207" s="4">
        <f t="shared" si="114"/>
        <v>-122.00967890259444</v>
      </c>
      <c r="M207" s="4">
        <f t="shared" si="98"/>
        <v>4</v>
      </c>
      <c r="N207" s="4">
        <f t="array" aca="1" ref="N207" ca="1">INDIRECT(ADDRESS(ROW(N207),COLUMN(E207)+M207))</f>
        <v>34.974639705552121</v>
      </c>
      <c r="O207" s="6">
        <f t="shared" si="99"/>
        <v>-112.53138636647051</v>
      </c>
      <c r="P207" s="6">
        <f t="shared" si="100"/>
        <v>-47.363825352635615</v>
      </c>
      <c r="Q207" s="4">
        <f t="shared" si="115"/>
        <v>-105.83138636647051</v>
      </c>
      <c r="R207" s="4">
        <f t="shared" si="116"/>
        <v>105.99371107766427</v>
      </c>
      <c r="S207" s="4">
        <f t="shared" si="117"/>
        <v>-5.8638253526356152</v>
      </c>
      <c r="T207" s="4">
        <f t="shared" si="118"/>
        <v>24.67417741675267</v>
      </c>
      <c r="U207" s="4">
        <f t="shared" si="101"/>
        <v>18.187102577424344</v>
      </c>
      <c r="V207" s="4">
        <f t="shared" si="119"/>
        <v>48.468613633529486</v>
      </c>
      <c r="W207" s="4">
        <f t="shared" si="120"/>
        <v>-92.758012227714914</v>
      </c>
      <c r="X207" s="4">
        <f t="shared" si="121"/>
        <v>4</v>
      </c>
      <c r="Y207" s="4">
        <f t="array" aca="1" ref="Y207" ca="1">INDIRECT(ADDRESS(ROW(Y207),COLUMN(P207)+X207))</f>
        <v>24.67417741675267</v>
      </c>
      <c r="Z207" s="4">
        <f t="shared" si="102"/>
        <v>48.912753136394628</v>
      </c>
      <c r="AA207" s="4">
        <f t="shared" si="103"/>
        <v>101.97411188183635</v>
      </c>
      <c r="AB207" s="4">
        <f t="shared" si="122"/>
        <v>-101.97411188183635</v>
      </c>
      <c r="AC207" s="4">
        <f t="shared" ca="1" si="123"/>
        <v>24.67417741675267</v>
      </c>
      <c r="AD207" s="4">
        <f t="shared" si="104"/>
        <v>570.31542785805595</v>
      </c>
      <c r="AE207" s="4">
        <f t="shared" si="105"/>
        <v>242.45183727348086</v>
      </c>
      <c r="AF207" s="4">
        <f t="shared" si="106"/>
        <v>590.09159041143607</v>
      </c>
      <c r="AG207" s="4">
        <f t="shared" si="107"/>
        <v>215.73492512663483</v>
      </c>
      <c r="AH207" s="4">
        <f t="shared" si="108"/>
        <v>596.60328354783314</v>
      </c>
      <c r="AI207" s="4">
        <f t="shared" si="109"/>
        <v>196.8246672622534</v>
      </c>
      <c r="AJ207" s="4">
        <f t="shared" si="124"/>
        <v>416.04816272651914</v>
      </c>
    </row>
    <row r="208" spans="1:36" x14ac:dyDescent="0.55000000000000004">
      <c r="A208" s="35">
        <v>71.498999999999995</v>
      </c>
      <c r="B208" s="23">
        <v>-31.199965838035624</v>
      </c>
      <c r="C208" s="23">
        <v>5.417929146192467</v>
      </c>
      <c r="D208" s="6">
        <f t="shared" si="94"/>
        <v>-119.76886791383507</v>
      </c>
      <c r="E208" s="6">
        <f t="shared" si="95"/>
        <v>-27.698374770269133</v>
      </c>
      <c r="F208" s="4">
        <f t="shared" si="110"/>
        <v>-113.06886791383506</v>
      </c>
      <c r="G208" s="4">
        <f t="shared" si="111"/>
        <v>113.90809343632358</v>
      </c>
      <c r="H208" s="4">
        <f t="shared" si="112"/>
        <v>13.801625229730867</v>
      </c>
      <c r="I208" s="4">
        <f t="shared" si="96"/>
        <v>35.086623092824482</v>
      </c>
      <c r="J208" s="4">
        <f t="shared" si="97"/>
        <v>35.048453662540688</v>
      </c>
      <c r="K208" s="4">
        <f t="shared" si="113"/>
        <v>41.231132086164934</v>
      </c>
      <c r="L208" s="4">
        <f t="shared" si="114"/>
        <v>-125.90508540450354</v>
      </c>
      <c r="M208" s="4">
        <f t="shared" si="98"/>
        <v>4</v>
      </c>
      <c r="N208" s="4">
        <f t="array" aca="1" ref="N208" ca="1">INDIRECT(ADDRESS(ROW(N208),COLUMN(E208)+M208))</f>
        <v>35.086623092824482</v>
      </c>
      <c r="O208" s="6">
        <f t="shared" si="99"/>
        <v>-113.42244375929664</v>
      </c>
      <c r="P208" s="6">
        <f t="shared" si="100"/>
        <v>-46.664737111284637</v>
      </c>
      <c r="Q208" s="4">
        <f t="shared" si="115"/>
        <v>-106.72244375929664</v>
      </c>
      <c r="R208" s="4">
        <f t="shared" si="116"/>
        <v>106.8473420885373</v>
      </c>
      <c r="S208" s="4">
        <f t="shared" si="117"/>
        <v>-5.1647371112846372</v>
      </c>
      <c r="T208" s="4">
        <f t="shared" si="118"/>
        <v>24.636949427661182</v>
      </c>
      <c r="U208" s="4">
        <f t="shared" si="101"/>
        <v>18.828817315278272</v>
      </c>
      <c r="V208" s="4">
        <f t="shared" si="119"/>
        <v>47.577556240703359</v>
      </c>
      <c r="W208" s="4">
        <f t="shared" si="120"/>
        <v>-94.456048145675283</v>
      </c>
      <c r="X208" s="4">
        <f t="shared" si="121"/>
        <v>4</v>
      </c>
      <c r="Y208" s="4">
        <f t="array" aca="1" ref="Y208" ca="1">INDIRECT(ADDRESS(ROW(Y208),COLUMN(P208)+X208))</f>
        <v>24.636949427661182</v>
      </c>
      <c r="Z208" s="4">
        <f t="shared" si="102"/>
        <v>48.967480972832703</v>
      </c>
      <c r="AA208" s="4">
        <f t="shared" si="103"/>
        <v>102.84570753061836</v>
      </c>
      <c r="AB208" s="4">
        <f t="shared" si="122"/>
        <v>-102.84570753061836</v>
      </c>
      <c r="AC208" s="4">
        <f t="shared" ca="1" si="123"/>
        <v>24.636949427661182</v>
      </c>
      <c r="AD208" s="4">
        <f t="shared" si="104"/>
        <v>571.92745641879537</v>
      </c>
      <c r="AE208" s="4">
        <f t="shared" si="105"/>
        <v>237.18100325816204</v>
      </c>
      <c r="AF208" s="4">
        <f t="shared" si="106"/>
        <v>591.46971987424649</v>
      </c>
      <c r="AG208" s="4">
        <f t="shared" si="107"/>
        <v>210.29253102492166</v>
      </c>
      <c r="AH208" s="4">
        <f t="shared" si="108"/>
        <v>597.81614402878483</v>
      </c>
      <c r="AI208" s="4">
        <f t="shared" si="109"/>
        <v>191.32616868390616</v>
      </c>
      <c r="AJ208" s="4">
        <f t="shared" si="124"/>
        <v>421.31899674183796</v>
      </c>
    </row>
    <row r="209" spans="1:36" x14ac:dyDescent="0.55000000000000004">
      <c r="A209" s="35">
        <v>71.998999999999995</v>
      </c>
      <c r="B209" s="23">
        <v>-31.634837834738175</v>
      </c>
      <c r="C209" s="23">
        <v>5.4042083061249286</v>
      </c>
      <c r="D209" s="6">
        <f t="shared" si="94"/>
        <v>-120.48935807983879</v>
      </c>
      <c r="E209" s="6">
        <f t="shared" si="95"/>
        <v>-26.937934974941076</v>
      </c>
      <c r="F209" s="4">
        <f t="shared" si="110"/>
        <v>-113.78935807983879</v>
      </c>
      <c r="G209" s="4">
        <f t="shared" si="111"/>
        <v>114.7173559232247</v>
      </c>
      <c r="H209" s="4">
        <f t="shared" si="112"/>
        <v>14.562065025058924</v>
      </c>
      <c r="I209" s="4">
        <f t="shared" si="96"/>
        <v>35.206031620753883</v>
      </c>
      <c r="J209" s="4">
        <f t="shared" si="97"/>
        <v>35.206007082772437</v>
      </c>
      <c r="K209" s="4">
        <f t="shared" si="113"/>
        <v>40.510641920161206</v>
      </c>
      <c r="L209" s="4">
        <f t="shared" si="114"/>
        <v>-129.89564472569973</v>
      </c>
      <c r="M209" s="4">
        <f t="shared" si="98"/>
        <v>4</v>
      </c>
      <c r="N209" s="4">
        <f t="array" aca="1" ref="N209" ca="1">INDIRECT(ADDRESS(ROW(N209),COLUMN(E209)+M209))</f>
        <v>35.206031620753883</v>
      </c>
      <c r="O209" s="6">
        <f t="shared" si="99"/>
        <v>-114.30868621192954</v>
      </c>
      <c r="P209" s="6">
        <f t="shared" si="100"/>
        <v>-45.958957430667141</v>
      </c>
      <c r="Q209" s="4">
        <f t="shared" si="115"/>
        <v>-107.60868621192954</v>
      </c>
      <c r="R209" s="4">
        <f t="shared" si="116"/>
        <v>107.70102900913257</v>
      </c>
      <c r="S209" s="4">
        <f t="shared" si="117"/>
        <v>-4.4589574306671409</v>
      </c>
      <c r="T209" s="4">
        <f t="shared" si="118"/>
        <v>24.607942362333862</v>
      </c>
      <c r="U209" s="4">
        <f t="shared" si="101"/>
        <v>19.449192240640109</v>
      </c>
      <c r="V209" s="4">
        <f t="shared" si="119"/>
        <v>46.69131378807046</v>
      </c>
      <c r="W209" s="4">
        <f t="shared" si="120"/>
        <v>-96.216222186866631</v>
      </c>
      <c r="X209" s="4">
        <f t="shared" si="121"/>
        <v>4</v>
      </c>
      <c r="Y209" s="4">
        <f t="array" aca="1" ref="Y209" ca="1">INDIRECT(ADDRESS(ROW(Y209),COLUMN(P209)+X209))</f>
        <v>24.607942362333862</v>
      </c>
      <c r="Z209" s="4">
        <f t="shared" si="102"/>
        <v>49.014002509745033</v>
      </c>
      <c r="AA209" s="4">
        <f t="shared" si="103"/>
        <v>103.71932948101104</v>
      </c>
      <c r="AB209" s="4">
        <f t="shared" si="122"/>
        <v>-103.71932948101104</v>
      </c>
      <c r="AC209" s="4">
        <f t="shared" ca="1" si="123"/>
        <v>24.607942362333862</v>
      </c>
      <c r="AD209" s="4">
        <f t="shared" si="104"/>
        <v>573.49210787138941</v>
      </c>
      <c r="AE209" s="4">
        <f t="shared" si="105"/>
        <v>231.89524473002695</v>
      </c>
      <c r="AF209" s="4">
        <f t="shared" si="106"/>
        <v>592.79898400988861</v>
      </c>
      <c r="AG209" s="4">
        <f t="shared" si="107"/>
        <v>204.83726007165578</v>
      </c>
      <c r="AH209" s="4">
        <f t="shared" si="108"/>
        <v>598.97965587779788</v>
      </c>
      <c r="AI209" s="4">
        <f t="shared" si="109"/>
        <v>185.81623761592971</v>
      </c>
      <c r="AJ209" s="4">
        <f t="shared" si="124"/>
        <v>426.60475526997305</v>
      </c>
    </row>
    <row r="210" spans="1:36" x14ac:dyDescent="0.55000000000000004">
      <c r="A210" s="35">
        <v>72.498999999999995</v>
      </c>
      <c r="B210" s="23">
        <v>-32.0711548948344</v>
      </c>
      <c r="C210" s="23">
        <v>5.3932447413454287</v>
      </c>
      <c r="D210" s="6">
        <f t="shared" si="94"/>
        <v>-121.20452669350529</v>
      </c>
      <c r="E210" s="6">
        <f t="shared" si="95"/>
        <v>-26.172274924896453</v>
      </c>
      <c r="F210" s="4">
        <f t="shared" si="110"/>
        <v>-114.50452669350528</v>
      </c>
      <c r="G210" s="4">
        <f t="shared" si="111"/>
        <v>115.52586632127725</v>
      </c>
      <c r="H210" s="4">
        <f t="shared" si="112"/>
        <v>15.327725075103547</v>
      </c>
      <c r="I210" s="4">
        <f t="shared" si="96"/>
        <v>35.332859723707244</v>
      </c>
      <c r="J210" s="4">
        <f t="shared" si="97"/>
        <v>35.297915108793561</v>
      </c>
      <c r="K210" s="4">
        <f t="shared" si="113"/>
        <v>39.795473306494713</v>
      </c>
      <c r="L210" s="4">
        <f t="shared" si="114"/>
        <v>-133.95115762201129</v>
      </c>
      <c r="M210" s="4">
        <f t="shared" si="98"/>
        <v>5</v>
      </c>
      <c r="N210" s="4">
        <f t="array" aca="1" ref="N210" ca="1">INDIRECT(ADDRESS(ROW(N210),COLUMN(E210)+M210))</f>
        <v>35.297915108793561</v>
      </c>
      <c r="O210" s="6">
        <f t="shared" si="99"/>
        <v>-115.19007779431739</v>
      </c>
      <c r="P210" s="6">
        <f t="shared" si="100"/>
        <v>-45.246508970830185</v>
      </c>
      <c r="Q210" s="4">
        <f t="shared" si="115"/>
        <v>-108.49007779431739</v>
      </c>
      <c r="R210" s="4">
        <f t="shared" si="116"/>
        <v>108.55474798130918</v>
      </c>
      <c r="S210" s="4">
        <f t="shared" si="117"/>
        <v>-3.7465089708301846</v>
      </c>
      <c r="T210" s="4">
        <f t="shared" si="118"/>
        <v>24.587161957559715</v>
      </c>
      <c r="U210" s="4">
        <f t="shared" si="101"/>
        <v>20.046838351868821</v>
      </c>
      <c r="V210" s="4">
        <f t="shared" si="119"/>
        <v>45.809922205682611</v>
      </c>
      <c r="W210" s="4">
        <f t="shared" si="120"/>
        <v>-98.040149062801362</v>
      </c>
      <c r="X210" s="4">
        <f t="shared" si="121"/>
        <v>4</v>
      </c>
      <c r="Y210" s="4">
        <f t="array" aca="1" ref="Y210" ca="1">INDIRECT(ADDRESS(ROW(Y210),COLUMN(P210)+X210))</f>
        <v>24.587161957559715</v>
      </c>
      <c r="Z210" s="4">
        <f t="shared" si="102"/>
        <v>49.052311999901818</v>
      </c>
      <c r="AA210" s="4">
        <f t="shared" si="103"/>
        <v>104.59491611328875</v>
      </c>
      <c r="AB210" s="4">
        <f t="shared" si="122"/>
        <v>-104.59491611328875</v>
      </c>
      <c r="AC210" s="4">
        <f t="shared" ca="1" si="123"/>
        <v>24.587161957559715</v>
      </c>
      <c r="AD210" s="4">
        <f t="shared" si="104"/>
        <v>575.00923150082997</v>
      </c>
      <c r="AE210" s="4">
        <f t="shared" si="105"/>
        <v>226.59499530786073</v>
      </c>
      <c r="AF210" s="4">
        <f t="shared" si="106"/>
        <v>594.0792500290097</v>
      </c>
      <c r="AG210" s="4">
        <f t="shared" si="107"/>
        <v>199.36955879464969</v>
      </c>
      <c r="AH210" s="4">
        <f t="shared" si="108"/>
        <v>600.09369892819757</v>
      </c>
      <c r="AI210" s="4">
        <f t="shared" si="109"/>
        <v>180.29532474871596</v>
      </c>
      <c r="AJ210" s="4">
        <f t="shared" si="124"/>
        <v>431.9050046921393</v>
      </c>
    </row>
    <row r="211" spans="1:36" x14ac:dyDescent="0.55000000000000004">
      <c r="A211" s="35">
        <v>72.998999999999995</v>
      </c>
      <c r="B211" s="23">
        <v>-32.508916146999937</v>
      </c>
      <c r="C211" s="23">
        <v>5.3850703546180396</v>
      </c>
      <c r="D211" s="6">
        <f t="shared" si="94"/>
        <v>-121.91435164788471</v>
      </c>
      <c r="E211" s="6">
        <f t="shared" si="95"/>
        <v>-25.401421860266254</v>
      </c>
      <c r="F211" s="4">
        <f t="shared" si="110"/>
        <v>-115.21435164788471</v>
      </c>
      <c r="G211" s="4">
        <f t="shared" si="111"/>
        <v>116.33361957647303</v>
      </c>
      <c r="H211" s="4">
        <f t="shared" si="112"/>
        <v>16.098578139733746</v>
      </c>
      <c r="I211" s="4">
        <f t="shared" si="96"/>
        <v>35.467100744607038</v>
      </c>
      <c r="J211" s="4">
        <f t="shared" si="97"/>
        <v>35.322903627397359</v>
      </c>
      <c r="K211" s="4">
        <f t="shared" si="113"/>
        <v>39.085648352115285</v>
      </c>
      <c r="L211" s="4">
        <f t="shared" si="114"/>
        <v>-138.03807499625398</v>
      </c>
      <c r="M211" s="4">
        <f t="shared" si="98"/>
        <v>5</v>
      </c>
      <c r="N211" s="4">
        <f t="array" aca="1" ref="N211" ca="1">INDIRECT(ADDRESS(ROW(N211),COLUMN(E211)+M211))</f>
        <v>35.322903627397359</v>
      </c>
      <c r="O211" s="6">
        <f t="shared" si="99"/>
        <v>-116.06658374098772</v>
      </c>
      <c r="P211" s="6">
        <f t="shared" si="100"/>
        <v>-44.527414919636158</v>
      </c>
      <c r="Q211" s="4">
        <f t="shared" si="115"/>
        <v>-109.36658374098772</v>
      </c>
      <c r="R211" s="4">
        <f t="shared" si="116"/>
        <v>109.40847718650559</v>
      </c>
      <c r="S211" s="4">
        <f t="shared" si="117"/>
        <v>-3.0274149196361577</v>
      </c>
      <c r="T211" s="4">
        <f t="shared" si="118"/>
        <v>24.574612797220553</v>
      </c>
      <c r="U211" s="4">
        <f t="shared" si="101"/>
        <v>20.620303139774471</v>
      </c>
      <c r="V211" s="4">
        <f t="shared" si="119"/>
        <v>44.933416259012276</v>
      </c>
      <c r="W211" s="4">
        <f t="shared" si="120"/>
        <v>-99.929180273518938</v>
      </c>
      <c r="X211" s="4">
        <f t="shared" si="121"/>
        <v>4</v>
      </c>
      <c r="Y211" s="4">
        <f t="array" aca="1" ref="Y211" ca="1">INDIRECT(ADDRESS(ROW(Y211),COLUMN(P211)+X211))</f>
        <v>24.574612797220553</v>
      </c>
      <c r="Z211" s="4">
        <f t="shared" si="102"/>
        <v>49.082404087335789</v>
      </c>
      <c r="AA211" s="4">
        <f t="shared" si="103"/>
        <v>105.47240706825188</v>
      </c>
      <c r="AB211" s="4">
        <f t="shared" si="122"/>
        <v>-105.47240706825188</v>
      </c>
      <c r="AC211" s="4">
        <f t="shared" ca="1" si="123"/>
        <v>24.574612797220553</v>
      </c>
      <c r="AD211" s="4">
        <f t="shared" si="104"/>
        <v>576.47867941636991</v>
      </c>
      <c r="AE211" s="4">
        <f t="shared" si="105"/>
        <v>221.28068969402355</v>
      </c>
      <c r="AF211" s="4">
        <f t="shared" si="106"/>
        <v>595.31038807848654</v>
      </c>
      <c r="AG211" s="4">
        <f t="shared" si="107"/>
        <v>193.88987464837075</v>
      </c>
      <c r="AH211" s="4">
        <f t="shared" si="108"/>
        <v>601.15815598538359</v>
      </c>
      <c r="AI211" s="4">
        <f t="shared" si="109"/>
        <v>174.76388158900085</v>
      </c>
      <c r="AJ211" s="4">
        <f t="shared" si="124"/>
        <v>437.21931030597648</v>
      </c>
    </row>
    <row r="212" spans="1:36" x14ac:dyDescent="0.55000000000000004">
      <c r="A212" s="35">
        <v>73.498999999999995</v>
      </c>
      <c r="B212" s="23">
        <v>-32.948121451269998</v>
      </c>
      <c r="C212" s="23">
        <v>5.3797168464654472</v>
      </c>
      <c r="D212" s="6">
        <f t="shared" si="94"/>
        <v>-122.61881208430808</v>
      </c>
      <c r="E212" s="6">
        <f t="shared" si="95"/>
        <v>-24.625403406484331</v>
      </c>
      <c r="F212" s="4">
        <f t="shared" si="110"/>
        <v>-115.91881208430807</v>
      </c>
      <c r="G212" s="4">
        <f t="shared" si="111"/>
        <v>117.14061210882849</v>
      </c>
      <c r="H212" s="4">
        <f t="shared" si="112"/>
        <v>16.874596593515669</v>
      </c>
      <c r="I212" s="4">
        <f t="shared" si="96"/>
        <v>35.608746928837149</v>
      </c>
      <c r="J212" s="4">
        <f t="shared" si="97"/>
        <v>35.280588518264956</v>
      </c>
      <c r="K212" s="4">
        <f t="shared" si="113"/>
        <v>38.381187915691925</v>
      </c>
      <c r="L212" s="4">
        <f t="shared" si="114"/>
        <v>-142.12116467295664</v>
      </c>
      <c r="M212" s="4">
        <f t="shared" si="98"/>
        <v>5</v>
      </c>
      <c r="N212" s="4">
        <f t="array" aca="1" ref="N212" ca="1">INDIRECT(ADDRESS(ROW(N212),COLUMN(E212)+M212))</f>
        <v>35.280588518264956</v>
      </c>
      <c r="O212" s="6">
        <f t="shared" si="99"/>
        <v>-116.93817049986868</v>
      </c>
      <c r="P212" s="6">
        <f t="shared" si="100"/>
        <v>-43.801698960869643</v>
      </c>
      <c r="Q212" s="4">
        <f t="shared" si="115"/>
        <v>-110.23817049986867</v>
      </c>
      <c r="R212" s="4">
        <f t="shared" si="116"/>
        <v>110.26219684581196</v>
      </c>
      <c r="S212" s="4">
        <f t="shared" si="117"/>
        <v>-2.3016989608696434</v>
      </c>
      <c r="T212" s="4">
        <f t="shared" si="118"/>
        <v>24.570298305340877</v>
      </c>
      <c r="U212" s="4">
        <f t="shared" si="101"/>
        <v>21.168075741012668</v>
      </c>
      <c r="V212" s="4">
        <f t="shared" si="119"/>
        <v>44.061829500131324</v>
      </c>
      <c r="W212" s="4">
        <f t="shared" si="120"/>
        <v>-101.88433735050879</v>
      </c>
      <c r="X212" s="4">
        <f t="shared" si="121"/>
        <v>4</v>
      </c>
      <c r="Y212" s="4">
        <f t="array" aca="1" ref="Y212" ca="1">INDIRECT(ADDRESS(ROW(Y212),COLUMN(P212)+X212))</f>
        <v>24.570298305340877</v>
      </c>
      <c r="Z212" s="4">
        <f t="shared" si="102"/>
        <v>49.104273799160886</v>
      </c>
      <c r="AA212" s="4">
        <f t="shared" si="103"/>
        <v>106.3517432856089</v>
      </c>
      <c r="AB212" s="4">
        <f t="shared" si="122"/>
        <v>-106.3517432856089</v>
      </c>
      <c r="AC212" s="4">
        <f t="shared" ca="1" si="123"/>
        <v>24.570298305340877</v>
      </c>
      <c r="AD212" s="4">
        <f t="shared" si="104"/>
        <v>577.90030651661186</v>
      </c>
      <c r="AE212" s="4">
        <f t="shared" si="105"/>
        <v>215.95276367147446</v>
      </c>
      <c r="AF212" s="4">
        <f t="shared" si="106"/>
        <v>596.49227120514092</v>
      </c>
      <c r="AG212" s="4">
        <f t="shared" si="107"/>
        <v>188.39865600999343</v>
      </c>
      <c r="AH212" s="4">
        <f t="shared" si="108"/>
        <v>602.17291278958032</v>
      </c>
      <c r="AI212" s="4">
        <f t="shared" si="109"/>
        <v>169.22236045560814</v>
      </c>
      <c r="AJ212" s="4">
        <f t="shared" si="124"/>
        <v>442.54723632852551</v>
      </c>
    </row>
    <row r="213" spans="1:36" x14ac:dyDescent="0.55000000000000004">
      <c r="A213" s="35">
        <v>73.998999999999995</v>
      </c>
      <c r="B213" s="23">
        <v>-33.388771448399773</v>
      </c>
      <c r="C213" s="23">
        <v>5.3772157436426165</v>
      </c>
      <c r="D213" s="6">
        <f t="shared" si="94"/>
        <v>-123.31788844332524</v>
      </c>
      <c r="E213" s="6">
        <f t="shared" si="95"/>
        <v>-23.844247541295854</v>
      </c>
      <c r="F213" s="4">
        <f t="shared" si="110"/>
        <v>-116.61788844332524</v>
      </c>
      <c r="G213" s="4">
        <f t="shared" si="111"/>
        <v>117.94684183929169</v>
      </c>
      <c r="H213" s="4">
        <f t="shared" si="112"/>
        <v>17.655752458704146</v>
      </c>
      <c r="I213" s="4">
        <f t="shared" si="96"/>
        <v>35.757789416773562</v>
      </c>
      <c r="J213" s="4">
        <f t="shared" si="97"/>
        <v>35.171500220938469</v>
      </c>
      <c r="K213" s="4">
        <f t="shared" si="113"/>
        <v>37.682111556674755</v>
      </c>
      <c r="L213" s="4">
        <f t="shared" si="114"/>
        <v>-146.16539730297794</v>
      </c>
      <c r="M213" s="4">
        <f t="shared" si="98"/>
        <v>5</v>
      </c>
      <c r="N213" s="4">
        <f t="array" aca="1" ref="N213" ca="1">INDIRECT(ADDRESS(ROW(N213),COLUMN(E213)+M213))</f>
        <v>35.171500220938469</v>
      </c>
      <c r="O213" s="6">
        <f t="shared" si="99"/>
        <v>-117.80480578419358</v>
      </c>
      <c r="P213" s="6">
        <f t="shared" si="100"/>
        <v>-43.069385241546058</v>
      </c>
      <c r="Q213" s="4">
        <f t="shared" si="115"/>
        <v>-111.10480578419357</v>
      </c>
      <c r="R213" s="4">
        <f t="shared" si="116"/>
        <v>111.11588922552775</v>
      </c>
      <c r="S213" s="4">
        <f t="shared" si="117"/>
        <v>-1.5693852415460583</v>
      </c>
      <c r="T213" s="4">
        <f t="shared" si="118"/>
        <v>24.574220737767284</v>
      </c>
      <c r="U213" s="4">
        <f t="shared" si="101"/>
        <v>21.688594243189311</v>
      </c>
      <c r="V213" s="4">
        <f t="shared" si="119"/>
        <v>43.195194215806424</v>
      </c>
      <c r="W213" s="4">
        <f t="shared" si="120"/>
        <v>-103.90623929439437</v>
      </c>
      <c r="X213" s="4">
        <f t="shared" si="121"/>
        <v>4</v>
      </c>
      <c r="Y213" s="4">
        <f t="array" aca="1" ref="Y213" ca="1">INDIRECT(ADDRESS(ROW(Y213),COLUMN(P213)+X213))</f>
        <v>24.574220737767284</v>
      </c>
      <c r="Z213" s="4">
        <f t="shared" si="102"/>
        <v>49.117916537078372</v>
      </c>
      <c r="AA213" s="4">
        <f t="shared" si="103"/>
        <v>107.23286704606704</v>
      </c>
      <c r="AB213" s="4">
        <f t="shared" si="122"/>
        <v>-107.23286704606704</v>
      </c>
      <c r="AC213" s="4">
        <f t="shared" ca="1" si="123"/>
        <v>24.574220737767284</v>
      </c>
      <c r="AD213" s="4">
        <f t="shared" si="104"/>
        <v>579.27397045120847</v>
      </c>
      <c r="AE213" s="4">
        <f t="shared" si="105"/>
        <v>210.61165410147285</v>
      </c>
      <c r="AF213" s="4">
        <f t="shared" si="106"/>
        <v>597.62477531605725</v>
      </c>
      <c r="AG213" s="4">
        <f t="shared" si="107"/>
        <v>182.89635217614213</v>
      </c>
      <c r="AH213" s="4">
        <f t="shared" si="108"/>
        <v>603.13785797518892</v>
      </c>
      <c r="AI213" s="4">
        <f t="shared" si="109"/>
        <v>163.67121447589193</v>
      </c>
      <c r="AJ213" s="4">
        <f t="shared" si="124"/>
        <v>447.88834589852718</v>
      </c>
    </row>
    <row r="214" spans="1:36" x14ac:dyDescent="0.55000000000000004">
      <c r="A214" s="35">
        <v>74.498999999999995</v>
      </c>
      <c r="B214" s="23">
        <v>-33.83086761260234</v>
      </c>
      <c r="C214" s="23">
        <v>5.3775984284955323</v>
      </c>
      <c r="D214" s="6">
        <f t="shared" si="94"/>
        <v>-124.01156251898131</v>
      </c>
      <c r="E214" s="6">
        <f t="shared" si="95"/>
        <v>-23.057982560866961</v>
      </c>
      <c r="F214" s="4">
        <f t="shared" si="110"/>
        <v>-117.3115625189813</v>
      </c>
      <c r="G214" s="4">
        <f t="shared" si="111"/>
        <v>118.75230822123058</v>
      </c>
      <c r="H214" s="4">
        <f t="shared" si="112"/>
        <v>18.442017439133039</v>
      </c>
      <c r="I214" s="4">
        <f t="shared" si="96"/>
        <v>35.914218234857685</v>
      </c>
      <c r="J214" s="4">
        <f t="shared" si="97"/>
        <v>34.997047079108896</v>
      </c>
      <c r="K214" s="4">
        <f t="shared" si="113"/>
        <v>36.988437481018693</v>
      </c>
      <c r="L214" s="4">
        <f t="shared" si="114"/>
        <v>-150.13780543289977</v>
      </c>
      <c r="M214" s="4">
        <f t="shared" si="98"/>
        <v>5</v>
      </c>
      <c r="N214" s="4">
        <f t="array" aca="1" ref="N214" ca="1">INDIRECT(ADDRESS(ROW(N214),COLUMN(E214)+M214))</f>
        <v>34.997047079108896</v>
      </c>
      <c r="O214" s="6">
        <f t="shared" si="99"/>
        <v>-118.66645862774662</v>
      </c>
      <c r="P214" s="6">
        <f t="shared" si="100"/>
        <v>-42.330498338313035</v>
      </c>
      <c r="Q214" s="4">
        <f t="shared" si="115"/>
        <v>-111.96645862774662</v>
      </c>
      <c r="R214" s="4">
        <f t="shared" si="116"/>
        <v>111.96953864837005</v>
      </c>
      <c r="S214" s="4">
        <f t="shared" si="117"/>
        <v>-0.83049833831303488</v>
      </c>
      <c r="T214" s="4">
        <f t="shared" si="118"/>
        <v>24.586381172395257</v>
      </c>
      <c r="U214" s="4">
        <f t="shared" si="101"/>
        <v>22.180255415866686</v>
      </c>
      <c r="V214" s="4">
        <f t="shared" si="119"/>
        <v>42.333541372253379</v>
      </c>
      <c r="W214" s="4">
        <f t="shared" si="120"/>
        <v>-105.99502568647334</v>
      </c>
      <c r="X214" s="4">
        <f t="shared" si="121"/>
        <v>4</v>
      </c>
      <c r="Y214" s="4">
        <f t="array" aca="1" ref="Y214" ca="1">INDIRECT(ADDRESS(ROW(Y214),COLUMN(P214)+X214))</f>
        <v>24.586381172395257</v>
      </c>
      <c r="Z214" s="4">
        <f t="shared" si="102"/>
        <v>49.123328068532757</v>
      </c>
      <c r="AA214" s="4">
        <f t="shared" si="103"/>
        <v>108.11572201738953</v>
      </c>
      <c r="AB214" s="4">
        <f t="shared" si="122"/>
        <v>-108.11572201738953</v>
      </c>
      <c r="AC214" s="4">
        <f t="shared" ca="1" si="123"/>
        <v>24.586381172395257</v>
      </c>
      <c r="AD214" s="4">
        <f t="shared" si="104"/>
        <v>580.59953157891641</v>
      </c>
      <c r="AE214" s="4">
        <f t="shared" si="105"/>
        <v>205.25779892206845</v>
      </c>
      <c r="AF214" s="4">
        <f t="shared" si="106"/>
        <v>598.70777913524648</v>
      </c>
      <c r="AG214" s="4">
        <f t="shared" si="107"/>
        <v>177.38341336043376</v>
      </c>
      <c r="AH214" s="4">
        <f t="shared" si="108"/>
        <v>604.05288302648114</v>
      </c>
      <c r="AI214" s="4">
        <f t="shared" si="109"/>
        <v>158.11089758298769</v>
      </c>
      <c r="AJ214" s="4">
        <f t="shared" si="124"/>
        <v>453.24220107793155</v>
      </c>
    </row>
    <row r="215" spans="1:36" x14ac:dyDescent="0.55000000000000004">
      <c r="A215" s="35">
        <v>74.998999999999995</v>
      </c>
      <c r="B215" s="23">
        <v>-34.274412307948452</v>
      </c>
      <c r="C215" s="23">
        <v>5.3808961693234743</v>
      </c>
      <c r="D215" s="6">
        <f t="shared" si="94"/>
        <v>-124.69981751671504</v>
      </c>
      <c r="E215" s="6">
        <f t="shared" si="95"/>
        <v>-22.266637044877903</v>
      </c>
      <c r="F215" s="4">
        <f t="shared" si="110"/>
        <v>-117.99981751671504</v>
      </c>
      <c r="G215" s="4">
        <f t="shared" si="111"/>
        <v>119.55701227674399</v>
      </c>
      <c r="H215" s="4">
        <f t="shared" si="112"/>
        <v>19.233362955122097</v>
      </c>
      <c r="I215" s="4">
        <f t="shared" si="96"/>
        <v>36.078022285120149</v>
      </c>
      <c r="J215" s="4">
        <f t="shared" si="97"/>
        <v>34.75942303926054</v>
      </c>
      <c r="K215" s="4">
        <f t="shared" si="113"/>
        <v>36.300182483284956</v>
      </c>
      <c r="L215" s="4">
        <f t="shared" si="114"/>
        <v>-154.00907619528823</v>
      </c>
      <c r="M215" s="4">
        <f t="shared" si="98"/>
        <v>5</v>
      </c>
      <c r="N215" s="4">
        <f t="array" aca="1" ref="N215" ca="1">INDIRECT(ADDRESS(ROW(N215),COLUMN(E215)+M215))</f>
        <v>34.75942303926054</v>
      </c>
      <c r="O215" s="6">
        <f t="shared" si="99"/>
        <v>-119.52309944373307</v>
      </c>
      <c r="P215" s="6">
        <f t="shared" si="100"/>
        <v>-41.585063222826818</v>
      </c>
      <c r="Q215" s="4">
        <f t="shared" si="115"/>
        <v>-112.82309944373307</v>
      </c>
      <c r="R215" s="4">
        <f t="shared" si="116"/>
        <v>112.82313151053006</v>
      </c>
      <c r="S215" s="4">
        <f t="shared" si="117"/>
        <v>-8.5063222826818219E-2</v>
      </c>
      <c r="T215" s="4">
        <f t="shared" si="118"/>
        <v>24.60677949785137</v>
      </c>
      <c r="U215" s="4">
        <f t="shared" si="101"/>
        <v>22.641427098810649</v>
      </c>
      <c r="V215" s="4">
        <f t="shared" si="119"/>
        <v>41.476900556266926</v>
      </c>
      <c r="W215" s="4">
        <f t="shared" si="120"/>
        <v>-108.15027767038841</v>
      </c>
      <c r="X215" s="4">
        <f t="shared" si="121"/>
        <v>4</v>
      </c>
      <c r="Y215" s="4">
        <f t="array" aca="1" ref="Y215" ca="1">INDIRECT(ADDRESS(ROW(Y215),COLUMN(P215)+X215))</f>
        <v>24.60677949785137</v>
      </c>
      <c r="Z215" s="4">
        <f t="shared" si="102"/>
        <v>49.120504517478835</v>
      </c>
      <c r="AA215" s="4">
        <f t="shared" si="103"/>
        <v>109.00025330470501</v>
      </c>
      <c r="AB215" s="4">
        <f t="shared" si="122"/>
        <v>-109.00025330470501</v>
      </c>
      <c r="AC215" s="4">
        <f t="shared" ca="1" si="123"/>
        <v>24.60677949785137</v>
      </c>
      <c r="AD215" s="4">
        <f t="shared" si="104"/>
        <v>581.8768529217183</v>
      </c>
      <c r="AE215" s="4">
        <f t="shared" si="105"/>
        <v>199.89163714750401</v>
      </c>
      <c r="AF215" s="4">
        <f t="shared" si="106"/>
        <v>599.74116415636922</v>
      </c>
      <c r="AG215" s="4">
        <f t="shared" si="107"/>
        <v>171.86029069194595</v>
      </c>
      <c r="AH215" s="4">
        <f t="shared" si="108"/>
        <v>604.91788222935122</v>
      </c>
      <c r="AI215" s="4">
        <f t="shared" si="109"/>
        <v>152.54186451399704</v>
      </c>
      <c r="AJ215" s="4">
        <f t="shared" si="124"/>
        <v>458.60836285249599</v>
      </c>
    </row>
    <row r="216" spans="1:36" x14ac:dyDescent="0.55000000000000004">
      <c r="A216" s="35">
        <v>75.498999999999995</v>
      </c>
      <c r="B216" s="23">
        <v>-34.719408848742894</v>
      </c>
      <c r="C216" s="23">
        <v>5.3871401518724422</v>
      </c>
      <c r="D216" s="6">
        <f t="shared" si="94"/>
        <v>-125.38263811519427</v>
      </c>
      <c r="E216" s="6">
        <f t="shared" si="95"/>
        <v>-21.47023982047175</v>
      </c>
      <c r="F216" s="4">
        <f t="shared" si="110"/>
        <v>-118.68263811519427</v>
      </c>
      <c r="G216" s="4">
        <f t="shared" si="111"/>
        <v>120.36095663807087</v>
      </c>
      <c r="H216" s="4">
        <f t="shared" si="112"/>
        <v>20.02976017952825</v>
      </c>
      <c r="I216" s="4">
        <f t="shared" si="96"/>
        <v>36.249189333050666</v>
      </c>
      <c r="J216" s="4">
        <f t="shared" si="97"/>
        <v>34.461473110329607</v>
      </c>
      <c r="K216" s="4">
        <f t="shared" si="113"/>
        <v>35.617361884805732</v>
      </c>
      <c r="L216" s="4">
        <f t="shared" si="114"/>
        <v>-157.75470000806587</v>
      </c>
      <c r="M216" s="4">
        <f t="shared" si="98"/>
        <v>5</v>
      </c>
      <c r="N216" s="4">
        <f t="array" aca="1" ref="N216" ca="1">INDIRECT(ADDRESS(ROW(N216),COLUMN(E216)+M216))</f>
        <v>34.461473110329607</v>
      </c>
      <c r="O216" s="6">
        <f t="shared" si="99"/>
        <v>-120.37470008758876</v>
      </c>
      <c r="P216" s="6">
        <f t="shared" si="100"/>
        <v>-40.833105225975729</v>
      </c>
      <c r="Q216" s="4">
        <f t="shared" si="115"/>
        <v>-113.67470008758876</v>
      </c>
      <c r="R216" s="4">
        <f t="shared" si="116"/>
        <v>113.67665630481429</v>
      </c>
      <c r="S216" s="4">
        <f t="shared" si="117"/>
        <v>0.66689477402427144</v>
      </c>
      <c r="T216" s="4">
        <f t="shared" si="118"/>
        <v>24.635414400526507</v>
      </c>
      <c r="U216" s="4">
        <f t="shared" si="101"/>
        <v>23.070463405596417</v>
      </c>
      <c r="V216" s="4">
        <f t="shared" si="119"/>
        <v>40.625299912411236</v>
      </c>
      <c r="W216" s="4">
        <f t="shared" si="120"/>
        <v>-110.37093978839418</v>
      </c>
      <c r="X216" s="4">
        <f t="shared" si="121"/>
        <v>4</v>
      </c>
      <c r="Y216" s="4">
        <f t="array" aca="1" ref="Y216" ca="1">INDIRECT(ADDRESS(ROW(Y216),COLUMN(P216)+X216))</f>
        <v>24.635414400526507</v>
      </c>
      <c r="Z216" s="4">
        <f t="shared" si="102"/>
        <v>49.109442354717658</v>
      </c>
      <c r="AA216" s="4">
        <f t="shared" si="103"/>
        <v>109.88640750538822</v>
      </c>
      <c r="AB216" s="4">
        <f t="shared" si="122"/>
        <v>-109.88640750538822</v>
      </c>
      <c r="AC216" s="4">
        <f t="shared" ca="1" si="123"/>
        <v>24.635414400526507</v>
      </c>
      <c r="AD216" s="4">
        <f t="shared" si="104"/>
        <v>583.10580011469801</v>
      </c>
      <c r="AE216" s="4">
        <f t="shared" si="105"/>
        <v>194.51360886865595</v>
      </c>
      <c r="AF216" s="4">
        <f t="shared" si="106"/>
        <v>600.72481459120479</v>
      </c>
      <c r="AG216" s="4">
        <f t="shared" si="107"/>
        <v>166.32743621473492</v>
      </c>
      <c r="AH216" s="4">
        <f t="shared" si="108"/>
        <v>605.73275261881031</v>
      </c>
      <c r="AI216" s="4">
        <f t="shared" si="109"/>
        <v>146.96457080923093</v>
      </c>
      <c r="AJ216" s="4">
        <f t="shared" si="124"/>
        <v>463.98639113134402</v>
      </c>
    </row>
    <row r="217" spans="1:36" x14ac:dyDescent="0.55000000000000004">
      <c r="A217" s="35">
        <v>75.998999999999995</v>
      </c>
      <c r="B217" s="23">
        <v>-35.165861564225864</v>
      </c>
      <c r="C217" s="23">
        <v>5.3963615120990971</v>
      </c>
      <c r="D217" s="6">
        <f t="shared" si="94"/>
        <v>-126.06001053243641</v>
      </c>
      <c r="E217" s="6">
        <f t="shared" si="95"/>
        <v>-20.668819924920466</v>
      </c>
      <c r="F217" s="4">
        <f t="shared" si="110"/>
        <v>-119.36001053243641</v>
      </c>
      <c r="G217" s="4">
        <f t="shared" si="111"/>
        <v>121.16414559441139</v>
      </c>
      <c r="H217" s="4">
        <f t="shared" si="112"/>
        <v>20.831180075079534</v>
      </c>
      <c r="I217" s="4">
        <f t="shared" si="96"/>
        <v>36.427705993696044</v>
      </c>
      <c r="J217" s="4">
        <f t="shared" si="97"/>
        <v>34.106534474088448</v>
      </c>
      <c r="K217" s="4">
        <f t="shared" si="113"/>
        <v>34.939989467563592</v>
      </c>
      <c r="L217" s="4">
        <f t="shared" si="114"/>
        <v>-161.35559295007519</v>
      </c>
      <c r="M217" s="4">
        <f t="shared" si="98"/>
        <v>5</v>
      </c>
      <c r="N217" s="4">
        <f t="array" aca="1" ref="N217" ca="1">INDIRECT(ADDRESS(ROW(N217),COLUMN(E217)+M217))</f>
        <v>34.106534474088448</v>
      </c>
      <c r="O217" s="6">
        <f t="shared" si="99"/>
        <v>-121.22123392407718</v>
      </c>
      <c r="P217" s="6">
        <f t="shared" si="100"/>
        <v>-40.074650000812497</v>
      </c>
      <c r="Q217" s="4">
        <f t="shared" si="115"/>
        <v>-114.52123392407718</v>
      </c>
      <c r="R217" s="4">
        <f t="shared" si="116"/>
        <v>114.53010365014688</v>
      </c>
      <c r="S217" s="4">
        <f t="shared" si="117"/>
        <v>1.4253499991875032</v>
      </c>
      <c r="T217" s="4">
        <f t="shared" si="118"/>
        <v>24.672283349842189</v>
      </c>
      <c r="U217" s="4">
        <f t="shared" si="101"/>
        <v>23.46572279283162</v>
      </c>
      <c r="V217" s="4">
        <f t="shared" si="119"/>
        <v>39.778766075922817</v>
      </c>
      <c r="W217" s="4">
        <f t="shared" si="120"/>
        <v>-112.65524645728918</v>
      </c>
      <c r="X217" s="4">
        <f t="shared" si="121"/>
        <v>4</v>
      </c>
      <c r="Y217" s="4">
        <f t="array" aca="1" ref="Y217" ca="1">INDIRECT(ADDRESS(ROW(Y217),COLUMN(P217)+X217))</f>
        <v>24.672283349842189</v>
      </c>
      <c r="Z217" s="4">
        <f t="shared" si="102"/>
        <v>49.090138387758316</v>
      </c>
      <c r="AA217" s="4">
        <f t="shared" si="103"/>
        <v>110.77413276886648</v>
      </c>
      <c r="AB217" s="4">
        <f t="shared" si="122"/>
        <v>-110.77413276886648</v>
      </c>
      <c r="AC217" s="4">
        <f t="shared" ca="1" si="123"/>
        <v>24.672283349842189</v>
      </c>
      <c r="AD217" s="4">
        <f t="shared" si="104"/>
        <v>584.28624135131906</v>
      </c>
      <c r="AE217" s="4">
        <f t="shared" si="105"/>
        <v>189.12415525466005</v>
      </c>
      <c r="AF217" s="4">
        <f t="shared" si="106"/>
        <v>601.65861731351447</v>
      </c>
      <c r="AG217" s="4">
        <f t="shared" si="107"/>
        <v>160.7853028885508</v>
      </c>
      <c r="AH217" s="4">
        <f t="shared" si="108"/>
        <v>606.49739392187371</v>
      </c>
      <c r="AI217" s="4">
        <f t="shared" si="109"/>
        <v>141.37947281265878</v>
      </c>
      <c r="AJ217" s="4">
        <f t="shared" si="124"/>
        <v>469.37584474533992</v>
      </c>
    </row>
    <row r="218" spans="1:36" x14ac:dyDescent="0.55000000000000004">
      <c r="A218" s="35">
        <v>76.498999999999995</v>
      </c>
      <c r="B218" s="23">
        <v>-35.613775867986462</v>
      </c>
      <c r="C218" s="23">
        <v>5.4085913703564774</v>
      </c>
      <c r="D218" s="6">
        <f t="shared" si="94"/>
        <v>-126.73192259660125</v>
      </c>
      <c r="E218" s="6">
        <f t="shared" si="95"/>
        <v>-19.86240656685656</v>
      </c>
      <c r="F218" s="4">
        <f t="shared" si="110"/>
        <v>-120.03192259660125</v>
      </c>
      <c r="G218" s="4">
        <f t="shared" si="111"/>
        <v>121.96658514451606</v>
      </c>
      <c r="H218" s="4">
        <f t="shared" si="112"/>
        <v>21.63759343314344</v>
      </c>
      <c r="I218" s="4">
        <f t="shared" si="96"/>
        <v>36.613557715853752</v>
      </c>
      <c r="J218" s="4">
        <f t="shared" si="97"/>
        <v>33.698271645562997</v>
      </c>
      <c r="K218" s="4">
        <f t="shared" si="113"/>
        <v>34.268077403398749</v>
      </c>
      <c r="L218" s="4">
        <f t="shared" si="114"/>
        <v>-164.79820823280122</v>
      </c>
      <c r="M218" s="4">
        <f t="shared" si="98"/>
        <v>5</v>
      </c>
      <c r="N218" s="4">
        <f t="array" aca="1" ref="N218" ca="1">INDIRECT(ADDRESS(ROW(N218),COLUMN(E218)+M218))</f>
        <v>33.698271645562997</v>
      </c>
      <c r="O218" s="6">
        <f t="shared" si="99"/>
        <v>-122.06267589906111</v>
      </c>
      <c r="P218" s="6">
        <f t="shared" si="100"/>
        <v>-39.30972348404363</v>
      </c>
      <c r="Q218" s="4">
        <f t="shared" si="115"/>
        <v>-115.3626758990611</v>
      </c>
      <c r="R218" s="4">
        <f t="shared" si="116"/>
        <v>115.38346632775496</v>
      </c>
      <c r="S218" s="4">
        <f t="shared" si="117"/>
        <v>2.19027651595637</v>
      </c>
      <c r="T218" s="4">
        <f t="shared" si="118"/>
        <v>24.7173825816175</v>
      </c>
      <c r="U218" s="4">
        <f t="shared" si="101"/>
        <v>23.825588901065647</v>
      </c>
      <c r="V218" s="4">
        <f t="shared" si="119"/>
        <v>38.937324100938895</v>
      </c>
      <c r="W218" s="4">
        <f t="shared" si="120"/>
        <v>-115.00065759615173</v>
      </c>
      <c r="X218" s="4">
        <f t="shared" si="121"/>
        <v>4</v>
      </c>
      <c r="Y218" s="4">
        <f t="array" aca="1" ref="Y218" ca="1">INDIRECT(ADDRESS(ROW(Y218),COLUMN(P218)+X218))</f>
        <v>24.7173825816175</v>
      </c>
      <c r="Z218" s="4">
        <f t="shared" si="102"/>
        <v>49.062589750158033</v>
      </c>
      <c r="AA218" s="4">
        <f t="shared" si="103"/>
        <v>111.66337886174756</v>
      </c>
      <c r="AB218" s="4">
        <f t="shared" si="122"/>
        <v>-111.66337886174756</v>
      </c>
      <c r="AC218" s="4">
        <f t="shared" ca="1" si="123"/>
        <v>24.7173825816175</v>
      </c>
      <c r="AD218" s="4">
        <f t="shared" si="104"/>
        <v>585.41804732371929</v>
      </c>
      <c r="AE218" s="4">
        <f t="shared" si="105"/>
        <v>183.72371855587019</v>
      </c>
      <c r="AF218" s="4">
        <f t="shared" si="106"/>
        <v>602.54246179791403</v>
      </c>
      <c r="AG218" s="4">
        <f t="shared" si="107"/>
        <v>155.23434459089876</v>
      </c>
      <c r="AH218" s="4">
        <f t="shared" si="108"/>
        <v>607.2117084954541</v>
      </c>
      <c r="AI218" s="4">
        <f t="shared" si="109"/>
        <v>135.78702767371169</v>
      </c>
      <c r="AJ218" s="4">
        <f t="shared" si="124"/>
        <v>474.77628144412984</v>
      </c>
    </row>
    <row r="219" spans="1:36" x14ac:dyDescent="0.55000000000000004">
      <c r="A219" s="35">
        <v>76.998999999999995</v>
      </c>
      <c r="B219" s="23">
        <v>-36.063158332517347</v>
      </c>
      <c r="C219" s="23">
        <v>5.423860867167261</v>
      </c>
      <c r="D219" s="6">
        <f t="shared" si="94"/>
        <v>-127.39836382188474</v>
      </c>
      <c r="E219" s="6">
        <f t="shared" si="95"/>
        <v>-19.0510290859057</v>
      </c>
      <c r="F219" s="4">
        <f t="shared" si="110"/>
        <v>-120.69836382188474</v>
      </c>
      <c r="G219" s="4">
        <f t="shared" si="111"/>
        <v>122.76828305544518</v>
      </c>
      <c r="H219" s="4">
        <f t="shared" si="112"/>
        <v>22.4489709140943</v>
      </c>
      <c r="I219" s="4">
        <f t="shared" si="96"/>
        <v>36.806728764211485</v>
      </c>
      <c r="J219" s="4">
        <f t="shared" si="97"/>
        <v>33.240521264188843</v>
      </c>
      <c r="K219" s="4">
        <f t="shared" si="113"/>
        <v>33.601636178115257</v>
      </c>
      <c r="L219" s="4">
        <f t="shared" si="114"/>
        <v>-168.07422652070309</v>
      </c>
      <c r="M219" s="4">
        <f t="shared" si="98"/>
        <v>5</v>
      </c>
      <c r="N219" s="4">
        <f t="array" aca="1" ref="N219" ca="1">INDIRECT(ADDRESS(ROW(N219),COLUMN(E219)+M219))</f>
        <v>33.240521264188843</v>
      </c>
      <c r="O219" s="6">
        <f t="shared" si="99"/>
        <v>-122.89900261637743</v>
      </c>
      <c r="P219" s="6">
        <f t="shared" si="100"/>
        <v>-38.53835185591123</v>
      </c>
      <c r="Q219" s="4">
        <f t="shared" si="115"/>
        <v>-116.19900261637743</v>
      </c>
      <c r="R219" s="4">
        <f t="shared" si="116"/>
        <v>116.23673932440755</v>
      </c>
      <c r="S219" s="4">
        <f t="shared" si="117"/>
        <v>2.9616481440887696</v>
      </c>
      <c r="T219" s="4">
        <f t="shared" si="118"/>
        <v>24.770707079387211</v>
      </c>
      <c r="U219" s="4">
        <f t="shared" si="101"/>
        <v>24.148493895229276</v>
      </c>
      <c r="V219" s="4">
        <f t="shared" si="119"/>
        <v>38.10099738362257</v>
      </c>
      <c r="W219" s="4">
        <f t="shared" si="120"/>
        <v>-117.40380846047971</v>
      </c>
      <c r="X219" s="4">
        <f t="shared" si="121"/>
        <v>4</v>
      </c>
      <c r="Y219" s="4">
        <f t="array" aca="1" ref="Y219" ca="1">INDIRECT(ADDRESS(ROW(Y219),COLUMN(P219)+X219))</f>
        <v>24.770707079387211</v>
      </c>
      <c r="Z219" s="4">
        <f t="shared" si="102"/>
        <v>49.026793890290854</v>
      </c>
      <c r="AA219" s="4">
        <f t="shared" si="103"/>
        <v>112.55409723870937</v>
      </c>
      <c r="AB219" s="4">
        <f t="shared" si="122"/>
        <v>-112.55409723870937</v>
      </c>
      <c r="AC219" s="4">
        <f t="shared" ca="1" si="123"/>
        <v>24.770707079387211</v>
      </c>
      <c r="AD219" s="4">
        <f t="shared" si="104"/>
        <v>586.50109115759051</v>
      </c>
      <c r="AE219" s="4">
        <f t="shared" si="105"/>
        <v>178.31274210832362</v>
      </c>
      <c r="AF219" s="4">
        <f t="shared" si="106"/>
        <v>603.37624005332248</v>
      </c>
      <c r="AG219" s="4">
        <f t="shared" si="107"/>
        <v>149.67501612061852</v>
      </c>
      <c r="AH219" s="4">
        <f t="shared" si="108"/>
        <v>607.87560125882976</v>
      </c>
      <c r="AI219" s="4">
        <f t="shared" si="109"/>
        <v>130.18769335061299</v>
      </c>
      <c r="AJ219" s="4">
        <f t="shared" si="124"/>
        <v>480.18725789167638</v>
      </c>
    </row>
    <row r="220" spans="1:36" x14ac:dyDescent="0.55000000000000004">
      <c r="A220" s="35">
        <v>77.498999999999995</v>
      </c>
      <c r="B220" s="23">
        <v>-36.514016769388974</v>
      </c>
      <c r="C220" s="23">
        <v>5.4422012007663456</v>
      </c>
      <c r="D220" s="6">
        <f t="shared" si="94"/>
        <v>-128.05932548999235</v>
      </c>
      <c r="E220" s="6">
        <f t="shared" si="95"/>
        <v>-18.234716910538225</v>
      </c>
      <c r="F220" s="4">
        <f t="shared" si="110"/>
        <v>-121.35932548999234</v>
      </c>
      <c r="G220" s="4">
        <f t="shared" si="111"/>
        <v>123.56924892795416</v>
      </c>
      <c r="H220" s="4">
        <f t="shared" si="112"/>
        <v>23.265283089461775</v>
      </c>
      <c r="I220" s="4">
        <f t="shared" si="96"/>
        <v>37.007202199264796</v>
      </c>
      <c r="J220" s="4">
        <f t="shared" si="97"/>
        <v>32.73715736212678</v>
      </c>
      <c r="K220" s="4">
        <f t="shared" si="113"/>
        <v>32.940674510007653</v>
      </c>
      <c r="L220" s="4">
        <f t="shared" si="114"/>
        <v>-171.17995339647987</v>
      </c>
      <c r="M220" s="4">
        <f t="shared" si="98"/>
        <v>5</v>
      </c>
      <c r="N220" s="4">
        <f t="array" aca="1" ref="N220" ca="1">INDIRECT(ADDRESS(ROW(N220),COLUMN(E220)+M220))</f>
        <v>32.73715736212678</v>
      </c>
      <c r="O220" s="6">
        <f t="shared" si="99"/>
        <v>-123.73019242029365</v>
      </c>
      <c r="P220" s="6">
        <f t="shared" si="100"/>
        <v>-37.760561498285028</v>
      </c>
      <c r="Q220" s="4">
        <f t="shared" si="115"/>
        <v>-117.03019242029364</v>
      </c>
      <c r="R220" s="4">
        <f t="shared" si="116"/>
        <v>117.08991988313539</v>
      </c>
      <c r="S220" s="4">
        <f t="shared" si="117"/>
        <v>3.7394385017149716</v>
      </c>
      <c r="T220" s="4">
        <f t="shared" si="118"/>
        <v>24.832250553503158</v>
      </c>
      <c r="U220" s="4">
        <f t="shared" si="101"/>
        <v>24.432943827817898</v>
      </c>
      <c r="V220" s="4">
        <f t="shared" si="119"/>
        <v>37.269807579706352</v>
      </c>
      <c r="W220" s="4">
        <f t="shared" si="120"/>
        <v>-119.86047896790089</v>
      </c>
      <c r="X220" s="4">
        <f t="shared" si="121"/>
        <v>4</v>
      </c>
      <c r="Y220" s="4">
        <f t="array" aca="1" ref="Y220" ca="1">INDIRECT(ADDRESS(ROW(Y220),COLUMN(P220)+X220))</f>
        <v>24.832250553503158</v>
      </c>
      <c r="Z220" s="4">
        <f t="shared" si="102"/>
        <v>48.982748559490922</v>
      </c>
      <c r="AA220" s="4">
        <f t="shared" si="103"/>
        <v>113.44624111964394</v>
      </c>
      <c r="AB220" s="4">
        <f t="shared" si="122"/>
        <v>-113.44624111964394</v>
      </c>
      <c r="AC220" s="4">
        <f t="shared" ca="1" si="123"/>
        <v>24.832250553503158</v>
      </c>
      <c r="AD220" s="4">
        <f t="shared" si="104"/>
        <v>587.53524834116695</v>
      </c>
      <c r="AE220" s="4">
        <f t="shared" si="105"/>
        <v>172.89167033989227</v>
      </c>
      <c r="AF220" s="4">
        <f t="shared" si="106"/>
        <v>604.15984655051284</v>
      </c>
      <c r="AG220" s="4">
        <f t="shared" si="107"/>
        <v>144.10777320316294</v>
      </c>
      <c r="AH220" s="4">
        <f t="shared" si="108"/>
        <v>608.48897962021147</v>
      </c>
      <c r="AI220" s="4">
        <f t="shared" si="109"/>
        <v>124.58192861541613</v>
      </c>
      <c r="AJ220" s="4">
        <f t="shared" si="124"/>
        <v>485.60832966010776</v>
      </c>
    </row>
    <row r="221" spans="1:36" x14ac:dyDescent="0.55000000000000004">
      <c r="A221" s="35">
        <v>77.998999999999995</v>
      </c>
      <c r="B221" s="23">
        <v>-36.966360315575244</v>
      </c>
      <c r="C221" s="23">
        <v>5.4636436666123958</v>
      </c>
      <c r="D221" s="6">
        <f t="shared" si="94"/>
        <v>-128.71480073772344</v>
      </c>
      <c r="E221" s="6">
        <f t="shared" si="95"/>
        <v>-17.413499513940668</v>
      </c>
      <c r="F221" s="4">
        <f t="shared" si="110"/>
        <v>-122.01480073772343</v>
      </c>
      <c r="G221" s="4">
        <f t="shared" si="111"/>
        <v>124.36949426901796</v>
      </c>
      <c r="H221" s="4">
        <f t="shared" si="112"/>
        <v>24.086500486059332</v>
      </c>
      <c r="I221" s="4">
        <f t="shared" si="96"/>
        <v>37.214959854823228</v>
      </c>
      <c r="J221" s="4">
        <f t="shared" si="97"/>
        <v>32.19198281718181</v>
      </c>
      <c r="K221" s="4">
        <f t="shared" si="113"/>
        <v>32.285199262276564</v>
      </c>
      <c r="L221" s="4">
        <f t="shared" si="114"/>
        <v>-174.11555664068763</v>
      </c>
      <c r="M221" s="4">
        <f t="shared" si="98"/>
        <v>5</v>
      </c>
      <c r="N221" s="4">
        <f t="array" aca="1" ref="N221" ca="1">INDIRECT(ADDRESS(ROW(N221),COLUMN(E221)+M221))</f>
        <v>32.19198281718181</v>
      </c>
      <c r="O221" s="6">
        <f t="shared" si="99"/>
        <v>-124.55622548407753</v>
      </c>
      <c r="P221" s="6">
        <f t="shared" si="100"/>
        <v>-36.976378950766019</v>
      </c>
      <c r="Q221" s="4">
        <f t="shared" si="115"/>
        <v>-117.85622548407753</v>
      </c>
      <c r="R221" s="4">
        <f t="shared" si="116"/>
        <v>117.94300756191865</v>
      </c>
      <c r="S221" s="4">
        <f t="shared" si="117"/>
        <v>4.5236210492339808</v>
      </c>
      <c r="T221" s="4">
        <f t="shared" si="118"/>
        <v>24.90200541782929</v>
      </c>
      <c r="U221" s="4">
        <f t="shared" si="101"/>
        <v>24.677545330817338</v>
      </c>
      <c r="V221" s="4">
        <f t="shared" si="119"/>
        <v>36.44377451592247</v>
      </c>
      <c r="W221" s="4">
        <f t="shared" si="120"/>
        <v>-122.36558759253479</v>
      </c>
      <c r="X221" s="4">
        <f t="shared" si="121"/>
        <v>4</v>
      </c>
      <c r="Y221" s="4">
        <f t="array" aca="1" ref="Y221" ca="1">INDIRECT(ADDRESS(ROW(Y221),COLUMN(P221)+X221))</f>
        <v>24.90200541782929</v>
      </c>
      <c r="Z221" s="4">
        <f t="shared" si="102"/>
        <v>48.930451799512312</v>
      </c>
      <c r="AA221" s="4">
        <f t="shared" si="103"/>
        <v>114.33976557360478</v>
      </c>
      <c r="AB221" s="4">
        <f t="shared" si="122"/>
        <v>-114.33976557360478</v>
      </c>
      <c r="AC221" s="4">
        <f t="shared" ca="1" si="123"/>
        <v>24.90200541782929</v>
      </c>
      <c r="AD221" s="4">
        <f t="shared" si="104"/>
        <v>588.52039664778556</v>
      </c>
      <c r="AE221" s="4">
        <f t="shared" si="105"/>
        <v>167.46094877832587</v>
      </c>
      <c r="AF221" s="4">
        <f t="shared" si="106"/>
        <v>604.89317814322703</v>
      </c>
      <c r="AG221" s="4">
        <f t="shared" si="107"/>
        <v>138.53307249778064</v>
      </c>
      <c r="AH221" s="4">
        <f t="shared" si="108"/>
        <v>609.05175339687298</v>
      </c>
      <c r="AI221" s="4">
        <f t="shared" si="109"/>
        <v>118.9701930609553</v>
      </c>
      <c r="AJ221" s="4">
        <f t="shared" si="124"/>
        <v>491.03905122167413</v>
      </c>
    </row>
    <row r="222" spans="1:36" x14ac:dyDescent="0.55000000000000004">
      <c r="A222" s="35">
        <v>78.498999999999995</v>
      </c>
      <c r="B222" s="23">
        <v>-37.42019952652484</v>
      </c>
      <c r="C222" s="23">
        <v>5.488219699088841</v>
      </c>
      <c r="D222" s="6">
        <f t="shared" si="94"/>
        <v>-129.36478465126117</v>
      </c>
      <c r="E222" s="6">
        <f t="shared" si="95"/>
        <v>-16.58740636768708</v>
      </c>
      <c r="F222" s="4">
        <f t="shared" si="110"/>
        <v>-122.66478465126117</v>
      </c>
      <c r="G222" s="4">
        <f t="shared" si="111"/>
        <v>125.16903257207446</v>
      </c>
      <c r="H222" s="4">
        <f t="shared" si="112"/>
        <v>24.91259363231292</v>
      </c>
      <c r="I222" s="4">
        <f t="shared" si="96"/>
        <v>37.429982312891838</v>
      </c>
      <c r="J222" s="4">
        <f t="shared" si="97"/>
        <v>31.608648273919123</v>
      </c>
      <c r="K222" s="4">
        <f t="shared" si="113"/>
        <v>31.635215348738825</v>
      </c>
      <c r="L222" s="4">
        <f t="shared" si="114"/>
        <v>-176.88425654608244</v>
      </c>
      <c r="M222" s="4">
        <f t="shared" si="98"/>
        <v>5</v>
      </c>
      <c r="N222" s="4">
        <f t="array" aca="1" ref="N222" ca="1">INDIRECT(ADDRESS(ROW(N222),COLUMN(E222)+M222))</f>
        <v>31.608648273919123</v>
      </c>
      <c r="O222" s="6">
        <f t="shared" si="99"/>
        <v>-125.37708390527419</v>
      </c>
      <c r="P222" s="6">
        <f t="shared" si="100"/>
        <v>-36.185830864581092</v>
      </c>
      <c r="Q222" s="4">
        <f t="shared" si="115"/>
        <v>-118.67708390527419</v>
      </c>
      <c r="R222" s="4">
        <f t="shared" si="116"/>
        <v>118.79600430089948</v>
      </c>
      <c r="S222" s="4">
        <f t="shared" si="117"/>
        <v>5.3141691354189078</v>
      </c>
      <c r="T222" s="4">
        <f t="shared" si="118"/>
        <v>24.979962763817525</v>
      </c>
      <c r="U222" s="4">
        <f t="shared" si="101"/>
        <v>24.881032732573672</v>
      </c>
      <c r="V222" s="4">
        <f t="shared" si="119"/>
        <v>35.622916094725809</v>
      </c>
      <c r="W222" s="4">
        <f t="shared" si="120"/>
        <v>-124.91321415639072</v>
      </c>
      <c r="X222" s="4">
        <f t="shared" si="121"/>
        <v>4</v>
      </c>
      <c r="Y222" s="4">
        <f t="array" aca="1" ref="Y222" ca="1">INDIRECT(ADDRESS(ROW(Y222),COLUMN(P222)+X222))</f>
        <v>24.979962763817525</v>
      </c>
      <c r="Z222" s="4">
        <f t="shared" si="102"/>
        <v>48.869901929242587</v>
      </c>
      <c r="AA222" s="4">
        <f t="shared" si="103"/>
        <v>115.23462761017301</v>
      </c>
      <c r="AB222" s="4">
        <f t="shared" si="122"/>
        <v>-115.23462761017301</v>
      </c>
      <c r="AC222" s="4">
        <f t="shared" ca="1" si="123"/>
        <v>24.979962763817525</v>
      </c>
      <c r="AD222" s="4">
        <f t="shared" si="104"/>
        <v>589.45641605142771</v>
      </c>
      <c r="AE222" s="4">
        <f t="shared" si="105"/>
        <v>162.02102406140762</v>
      </c>
      <c r="AF222" s="4">
        <f t="shared" si="106"/>
        <v>605.57613398226408</v>
      </c>
      <c r="AG222" s="4">
        <f t="shared" si="107"/>
        <v>132.95137160682415</v>
      </c>
      <c r="AH222" s="4">
        <f t="shared" si="108"/>
        <v>609.56383472825098</v>
      </c>
      <c r="AI222" s="4">
        <f t="shared" si="109"/>
        <v>113.35294710993014</v>
      </c>
      <c r="AJ222" s="4">
        <f t="shared" si="124"/>
        <v>496.47897593859238</v>
      </c>
    </row>
    <row r="223" spans="1:36" x14ac:dyDescent="0.55000000000000004">
      <c r="A223" s="35">
        <v>78.998999999999995</v>
      </c>
      <c r="B223" s="23">
        <v>-37.875546476641951</v>
      </c>
      <c r="C223" s="23">
        <v>5.5159609156378933</v>
      </c>
      <c r="D223" s="6">
        <f t="shared" ref="D223:D241" si="125">B223+$C$45*COS(RADIANS(A223))+$D$45*SIN(RADIANS(A223))</f>
        <v>-130.00927436783121</v>
      </c>
      <c r="E223" s="6">
        <f t="shared" ref="E223:E241" si="126">C223-$C$45*SIN(RADIANS(A223))+$D$45*COS(RADIANS(A223))</f>
        <v>-15.756466892966619</v>
      </c>
      <c r="F223" s="4">
        <f t="shared" si="110"/>
        <v>-123.30927436783121</v>
      </c>
      <c r="G223" s="4">
        <f t="shared" si="111"/>
        <v>125.96787940564055</v>
      </c>
      <c r="H223" s="4">
        <f t="shared" si="112"/>
        <v>25.743533107033379</v>
      </c>
      <c r="I223" s="4">
        <f t="shared" ref="I223:I241" si="127">-(D223-$C$23)*SIN(RADIANS($C$25))+(E223-$C$24)*COS(RADIANS($C$25))</f>
        <v>37.652248875688038</v>
      </c>
      <c r="J223" s="4">
        <f t="shared" ref="J223:J241" si="128">$C$26-SQRT((D223-$C$43)^2+(E223-$D$43)^2)</f>
        <v>30.990596661554552</v>
      </c>
      <c r="K223" s="4">
        <f t="shared" si="113"/>
        <v>30.99072563216879</v>
      </c>
      <c r="L223" s="4">
        <f t="shared" si="114"/>
        <v>-179.49155177378822</v>
      </c>
      <c r="M223" s="4">
        <f t="shared" ref="M223:M241" si="129">IF(D223&gt;=$C$20,IF(E223&lt;$C$21,1,2),IF(D223&gt;=$C$22,3,IF(L223&gt;=45+$C$25/2,6,IF(L223&lt;-90+$C$25,5,4))))</f>
        <v>5</v>
      </c>
      <c r="N223" s="4">
        <f t="array" aca="1" ref="N223" ca="1">INDIRECT(ADDRESS(ROW(N223),COLUMN(E223)+M223))</f>
        <v>30.990596661554552</v>
      </c>
      <c r="O223" s="6">
        <f t="shared" ref="O223:O241" si="130">B223+$C$46*COS(RADIANS(A223))+$D$46*SIN(RADIANS(A223))</f>
        <v>-126.19275180835402</v>
      </c>
      <c r="P223" s="6">
        <f t="shared" ref="P223:P241" si="131">C223-$C$46*SIN(RADIANS(A223))+$D$46*COS(RADIANS(A223))</f>
        <v>-35.388943954025457</v>
      </c>
      <c r="Q223" s="4">
        <f t="shared" si="115"/>
        <v>-119.49275180835401</v>
      </c>
      <c r="R223" s="4">
        <f t="shared" si="116"/>
        <v>119.64891449875311</v>
      </c>
      <c r="S223" s="4">
        <f t="shared" si="117"/>
        <v>6.1110560459745429</v>
      </c>
      <c r="T223" s="4">
        <f t="shared" si="118"/>
        <v>25.066112331724206</v>
      </c>
      <c r="U223" s="4">
        <f t="shared" ref="U223:U241" si="132">$C$26-SQRT((O223-$C$43)^2+(P223-$D$43)^2)</f>
        <v>25.042294518263144</v>
      </c>
      <c r="V223" s="4">
        <f t="shared" si="119"/>
        <v>34.807248191645982</v>
      </c>
      <c r="W223" s="4">
        <f t="shared" si="120"/>
        <v>-127.49665450820389</v>
      </c>
      <c r="X223" s="4">
        <f t="shared" si="121"/>
        <v>4</v>
      </c>
      <c r="Y223" s="4">
        <f t="array" aca="1" ref="Y223" ca="1">INDIRECT(ADDRESS(ROW(Y223),COLUMN(P223)+X223))</f>
        <v>25.066112331724206</v>
      </c>
      <c r="Z223" s="4">
        <f t="shared" ref="Z223:Z241" si="133">($C$20-D223)*COS(-RADIANS(A223))+($C$21-E223)*SIN(-RADIANS(A223))</f>
        <v>48.801097530601695</v>
      </c>
      <c r="AA223" s="4">
        <f t="shared" ref="AA223:AA241" si="134">-($C$20-D223)*SIN(-RADIANS(A223))+($C$21-E223)*COS(-RADIANS(A223))</f>
        <v>116.13078627893077</v>
      </c>
      <c r="AB223" s="4">
        <f t="shared" si="122"/>
        <v>-116.13078627893077</v>
      </c>
      <c r="AC223" s="4">
        <f t="shared" ca="1" si="123"/>
        <v>25.066112331724206</v>
      </c>
      <c r="AD223" s="4">
        <f t="shared" ref="AD223:AD241" si="135">B223+$C$49*COS(RADIANS(A223))+$D$49*SIN(RADIANS(A223))</f>
        <v>590.34318863457452</v>
      </c>
      <c r="AE223" s="4">
        <f t="shared" ref="AE223:AE241" si="136">C223-$C$49*SIN(RADIANS(A223))+$D$49*COS(RADIANS(A223))</f>
        <v>156.57234394946829</v>
      </c>
      <c r="AF223" s="4">
        <f t="shared" ref="AF223:AF241" si="137">B223+$C$48*COS(RADIANS(A223))+$D$48*SIN(RADIANS(A223))</f>
        <v>606.20861542187527</v>
      </c>
      <c r="AG223" s="4">
        <f t="shared" ref="AG223:AG241" si="138">C223-$C$48*SIN(RADIANS(A223))+$D$48*COS(RADIANS(A223))</f>
        <v>127.36312908742866</v>
      </c>
      <c r="AH223" s="4">
        <f t="shared" ref="AH223:AH241" si="139">B223+$C$47*COS(RADIANS(A223))+$D$47*SIN(RADIANS(A223))</f>
        <v>610.02513798135249</v>
      </c>
      <c r="AI223" s="4">
        <f t="shared" ref="AI223:AI241" si="140">C223-$C$47*SIN(RADIANS(A223))+$D$47*COS(RADIANS(A223))</f>
        <v>107.73065202636982</v>
      </c>
      <c r="AJ223" s="4">
        <f t="shared" si="124"/>
        <v>501.92765605053171</v>
      </c>
    </row>
    <row r="224" spans="1:36" x14ac:dyDescent="0.55000000000000004">
      <c r="A224" s="35">
        <v>79.498999999999995</v>
      </c>
      <c r="B224" s="23">
        <v>-38.332414867919681</v>
      </c>
      <c r="C224" s="23">
        <v>5.5468991635979519</v>
      </c>
      <c r="D224" s="6">
        <f t="shared" si="125"/>
        <v>-130.64826918547277</v>
      </c>
      <c r="E224" s="6">
        <f t="shared" si="126"/>
        <v>-14.920710409097993</v>
      </c>
      <c r="F224" s="4">
        <f t="shared" si="110"/>
        <v>-123.94826918547277</v>
      </c>
      <c r="G224" s="4">
        <f t="shared" si="111"/>
        <v>126.76605251103882</v>
      </c>
      <c r="H224" s="4">
        <f t="shared" si="112"/>
        <v>26.579289590902007</v>
      </c>
      <c r="I224" s="4">
        <f t="shared" si="127"/>
        <v>37.881737534522351</v>
      </c>
      <c r="J224" s="4">
        <f t="shared" si="128"/>
        <v>30.341029617247067</v>
      </c>
      <c r="K224" s="4">
        <f t="shared" si="113"/>
        <v>30.35173081452723</v>
      </c>
      <c r="L224" s="4">
        <f t="shared" si="114"/>
        <v>178.05546851953747</v>
      </c>
      <c r="M224" s="4">
        <f t="shared" si="129"/>
        <v>6</v>
      </c>
      <c r="N224" s="4">
        <f t="array" aca="1" ref="N224" ca="1">INDIRECT(ADDRESS(ROW(N224),COLUMN(E224)+M224))</f>
        <v>30.35173081452723</v>
      </c>
      <c r="O224" s="6">
        <f t="shared" si="130"/>
        <v>-127.0032154554745</v>
      </c>
      <c r="P224" s="6">
        <f t="shared" si="131"/>
        <v>-34.585744945183244</v>
      </c>
      <c r="Q224" s="4">
        <f t="shared" si="115"/>
        <v>-120.3032154554745</v>
      </c>
      <c r="R224" s="4">
        <f t="shared" si="116"/>
        <v>120.50174509893779</v>
      </c>
      <c r="S224" s="4">
        <f t="shared" si="117"/>
        <v>6.9142550548167563</v>
      </c>
      <c r="T224" s="4">
        <f t="shared" si="118"/>
        <v>25.160442478696044</v>
      </c>
      <c r="U224" s="4">
        <f t="shared" si="132"/>
        <v>25.160397934180786</v>
      </c>
      <c r="V224" s="4">
        <f t="shared" si="119"/>
        <v>33.996784544525497</v>
      </c>
      <c r="W224" s="4">
        <f t="shared" si="120"/>
        <v>-130.10850818438928</v>
      </c>
      <c r="X224" s="4">
        <f t="shared" si="121"/>
        <v>5</v>
      </c>
      <c r="Y224" s="4">
        <f t="array" aca="1" ref="Y224" ca="1">INDIRECT(ADDRESS(ROW(Y224),COLUMN(P224)+X224))</f>
        <v>25.160397934180786</v>
      </c>
      <c r="Z224" s="4">
        <f t="shared" si="133"/>
        <v>48.724037433551885</v>
      </c>
      <c r="AA224" s="4">
        <f t="shared" si="134"/>
        <v>117.02820277781457</v>
      </c>
      <c r="AB224" s="4">
        <f t="shared" si="122"/>
        <v>-117.02820277781457</v>
      </c>
      <c r="AC224" s="4">
        <f t="shared" ca="1" si="123"/>
        <v>25.160397934180786</v>
      </c>
      <c r="AD224" s="4">
        <f t="shared" si="135"/>
        <v>591.18059848763426</v>
      </c>
      <c r="AE224" s="4">
        <f t="shared" si="136"/>
        <v>151.11535734053354</v>
      </c>
      <c r="AF224" s="4">
        <f t="shared" si="137"/>
        <v>606.79052591772404</v>
      </c>
      <c r="AG224" s="4">
        <f t="shared" si="138"/>
        <v>121.76880446583753</v>
      </c>
      <c r="AH224" s="4">
        <f t="shared" si="139"/>
        <v>610.43557964772231</v>
      </c>
      <c r="AI224" s="4">
        <f t="shared" si="140"/>
        <v>102.10376992975229</v>
      </c>
      <c r="AJ224" s="4">
        <f t="shared" si="124"/>
        <v>507.38464265946646</v>
      </c>
    </row>
    <row r="225" spans="1:36" x14ac:dyDescent="0.55000000000000004">
      <c r="A225" s="35">
        <v>79.998999999999995</v>
      </c>
      <c r="B225" s="23">
        <v>-38.79082014755992</v>
      </c>
      <c r="C225" s="23">
        <v>5.5810665700449773</v>
      </c>
      <c r="D225" s="6">
        <f t="shared" si="125"/>
        <v>-131.28177068175518</v>
      </c>
      <c r="E225" s="6">
        <f t="shared" si="126"/>
        <v>-14.080166079029846</v>
      </c>
      <c r="F225" s="4">
        <f t="shared" si="110"/>
        <v>-124.58177068175517</v>
      </c>
      <c r="G225" s="4">
        <f t="shared" si="111"/>
        <v>127.56357191006772</v>
      </c>
      <c r="H225" s="4">
        <f t="shared" si="112"/>
        <v>27.419833920970156</v>
      </c>
      <c r="I225" s="4">
        <f t="shared" si="127"/>
        <v>38.118424935238004</v>
      </c>
      <c r="J225" s="4">
        <f t="shared" si="128"/>
        <v>29.662891408671044</v>
      </c>
      <c r="K225" s="4">
        <f t="shared" si="113"/>
        <v>29.718229318244823</v>
      </c>
      <c r="L225" s="4">
        <f t="shared" si="114"/>
        <v>175.74870229602854</v>
      </c>
      <c r="M225" s="4">
        <f t="shared" si="129"/>
        <v>6</v>
      </c>
      <c r="N225" s="4">
        <f t="array" aca="1" ref="N225" ca="1">INDIRECT(ADDRESS(ROW(N225),COLUMN(E225)+M225))</f>
        <v>29.718229318244823</v>
      </c>
      <c r="O225" s="6">
        <f t="shared" si="130"/>
        <v>-127.80846336618977</v>
      </c>
      <c r="P225" s="6">
        <f t="shared" si="131"/>
        <v>-33.776260521625304</v>
      </c>
      <c r="Q225" s="4">
        <f t="shared" si="115"/>
        <v>-121.10846336618977</v>
      </c>
      <c r="R225" s="4">
        <f t="shared" si="116"/>
        <v>121.35450568664326</v>
      </c>
      <c r="S225" s="4">
        <f t="shared" si="117"/>
        <v>7.7237394783746964</v>
      </c>
      <c r="T225" s="4">
        <f t="shared" si="118"/>
        <v>25.262940143420227</v>
      </c>
      <c r="U225" s="4">
        <f t="shared" si="132"/>
        <v>25.234610501432233</v>
      </c>
      <c r="V225" s="4">
        <f t="shared" si="119"/>
        <v>33.19153663381023</v>
      </c>
      <c r="W225" s="4">
        <f t="shared" si="120"/>
        <v>-132.7407978221473</v>
      </c>
      <c r="X225" s="4">
        <f t="shared" si="121"/>
        <v>5</v>
      </c>
      <c r="Y225" s="4">
        <f t="array" aca="1" ref="Y225" ca="1">INDIRECT(ADDRESS(ROW(Y225),COLUMN(P225)+X225))</f>
        <v>25.234610501432233</v>
      </c>
      <c r="Z225" s="4">
        <f t="shared" si="133"/>
        <v>48.638720700137178</v>
      </c>
      <c r="AA225" s="4">
        <f t="shared" si="134"/>
        <v>117.9268405712163</v>
      </c>
      <c r="AB225" s="4">
        <f t="shared" si="122"/>
        <v>-117.9268405712163</v>
      </c>
      <c r="AC225" s="4">
        <f t="shared" ca="1" si="123"/>
        <v>25.234610501432233</v>
      </c>
      <c r="AD225" s="4">
        <f t="shared" si="135"/>
        <v>591.96853159910575</v>
      </c>
      <c r="AE225" s="4">
        <f t="shared" si="136"/>
        <v>145.6505142884042</v>
      </c>
      <c r="AF225" s="4">
        <f t="shared" si="137"/>
        <v>607.32177091557446</v>
      </c>
      <c r="AG225" s="4">
        <f t="shared" si="138"/>
        <v>116.16885825467311</v>
      </c>
      <c r="AH225" s="4">
        <f t="shared" si="139"/>
        <v>610.79507823113988</v>
      </c>
      <c r="AI225" s="4">
        <f t="shared" si="140"/>
        <v>96.472763812077645</v>
      </c>
      <c r="AJ225" s="4">
        <f t="shared" si="124"/>
        <v>512.84948571159578</v>
      </c>
    </row>
    <row r="226" spans="1:36" x14ac:dyDescent="0.55000000000000004">
      <c r="A226" s="35">
        <v>80.498999999999995</v>
      </c>
      <c r="B226" s="23">
        <v>-39.250779635516601</v>
      </c>
      <c r="C226" s="23">
        <v>5.6184955949726758</v>
      </c>
      <c r="D226" s="6">
        <f t="shared" si="125"/>
        <v>-131.90978284237758</v>
      </c>
      <c r="E226" s="6">
        <f t="shared" si="126"/>
        <v>-13.234862851493261</v>
      </c>
      <c r="F226" s="4">
        <f t="shared" si="110"/>
        <v>-125.20978284237758</v>
      </c>
      <c r="G226" s="4">
        <f t="shared" si="111"/>
        <v>128.36046002355727</v>
      </c>
      <c r="H226" s="4">
        <f t="shared" si="112"/>
        <v>28.265137148506739</v>
      </c>
      <c r="I226" s="4">
        <f t="shared" si="127"/>
        <v>38.362286339862386</v>
      </c>
      <c r="J226" s="4">
        <f t="shared" si="128"/>
        <v>28.958866000497732</v>
      </c>
      <c r="K226" s="4">
        <f t="shared" si="113"/>
        <v>29.090217157622419</v>
      </c>
      <c r="L226" s="4">
        <f t="shared" si="114"/>
        <v>173.57949736667371</v>
      </c>
      <c r="M226" s="4">
        <f t="shared" si="129"/>
        <v>6</v>
      </c>
      <c r="N226" s="4">
        <f t="array" aca="1" ref="N226" ca="1">INDIRECT(ADDRESS(ROW(N226),COLUMN(E226)+M226))</f>
        <v>29.090217157622419</v>
      </c>
      <c r="O226" s="6">
        <f t="shared" si="130"/>
        <v>-128.60848644704456</v>
      </c>
      <c r="P226" s="6">
        <f t="shared" si="131"/>
        <v>-32.9605172667506</v>
      </c>
      <c r="Q226" s="4">
        <f t="shared" si="115"/>
        <v>-121.90848644704455</v>
      </c>
      <c r="R226" s="4">
        <f t="shared" si="116"/>
        <v>122.20720859736839</v>
      </c>
      <c r="S226" s="4">
        <f t="shared" si="117"/>
        <v>8.5394827332494003</v>
      </c>
      <c r="T226" s="4">
        <f t="shared" si="118"/>
        <v>25.373590806992073</v>
      </c>
      <c r="U226" s="4">
        <f t="shared" si="132"/>
        <v>25.264417271430524</v>
      </c>
      <c r="V226" s="4">
        <f t="shared" si="119"/>
        <v>32.391513552955445</v>
      </c>
      <c r="W226" s="4">
        <f t="shared" si="120"/>
        <v>-135.38511656645281</v>
      </c>
      <c r="X226" s="4">
        <f t="shared" si="121"/>
        <v>5</v>
      </c>
      <c r="Y226" s="4">
        <f t="array" aca="1" ref="Y226" ca="1">INDIRECT(ADDRESS(ROW(Y226),COLUMN(P226)+X226))</f>
        <v>25.264417271430524</v>
      </c>
      <c r="Z226" s="4">
        <f t="shared" si="133"/>
        <v>48.545146607463316</v>
      </c>
      <c r="AA226" s="4">
        <f t="shared" si="134"/>
        <v>118.82666551880996</v>
      </c>
      <c r="AB226" s="4">
        <f t="shared" si="122"/>
        <v>-118.82666551880996</v>
      </c>
      <c r="AC226" s="4">
        <f t="shared" ca="1" si="123"/>
        <v>25.264417271430524</v>
      </c>
      <c r="AD226" s="4">
        <f t="shared" si="135"/>
        <v>592.70687573554108</v>
      </c>
      <c r="AE226" s="4">
        <f t="shared" si="136"/>
        <v>140.17826602401101</v>
      </c>
      <c r="AF226" s="4">
        <f t="shared" si="137"/>
        <v>607.80225772977246</v>
      </c>
      <c r="AG226" s="4">
        <f t="shared" si="138"/>
        <v>110.56375197349466</v>
      </c>
      <c r="AH226" s="4">
        <f t="shared" si="139"/>
        <v>611.10355412510557</v>
      </c>
      <c r="AI226" s="4">
        <f t="shared" si="140"/>
        <v>90.838097558237322</v>
      </c>
      <c r="AJ226" s="4">
        <f t="shared" si="124"/>
        <v>518.32173397598899</v>
      </c>
    </row>
    <row r="227" spans="1:36" x14ac:dyDescent="0.55000000000000004">
      <c r="A227" s="35">
        <v>80.998999999999995</v>
      </c>
      <c r="B227" s="23">
        <v>-39.712312663017563</v>
      </c>
      <c r="C227" s="23">
        <v>5.6592190881864255</v>
      </c>
      <c r="D227" s="6">
        <f t="shared" si="125"/>
        <v>-132.53231220070612</v>
      </c>
      <c r="E227" s="6">
        <f t="shared" si="126"/>
        <v>-12.384829399431162</v>
      </c>
      <c r="F227" s="4">
        <f t="shared" si="110"/>
        <v>-125.83231220070611</v>
      </c>
      <c r="G227" s="4">
        <f t="shared" si="111"/>
        <v>129.156741801875</v>
      </c>
      <c r="H227" s="4">
        <f t="shared" si="112"/>
        <v>29.115170600568838</v>
      </c>
      <c r="I227" s="4">
        <f t="shared" si="127"/>
        <v>38.613295584080106</v>
      </c>
      <c r="J227" s="4">
        <f t="shared" si="128"/>
        <v>28.231383401290728</v>
      </c>
      <c r="K227" s="4">
        <f t="shared" si="113"/>
        <v>28.467687799293884</v>
      </c>
      <c r="L227" s="4">
        <f t="shared" si="114"/>
        <v>171.53900676166586</v>
      </c>
      <c r="M227" s="4">
        <f t="shared" si="129"/>
        <v>6</v>
      </c>
      <c r="N227" s="4">
        <f t="array" aca="1" ref="N227" ca="1">INDIRECT(ADDRESS(ROW(N227),COLUMN(E227)+M227))</f>
        <v>28.467687799293884</v>
      </c>
      <c r="O227" s="6">
        <f t="shared" si="130"/>
        <v>-129.40327813210752</v>
      </c>
      <c r="P227" s="6">
        <f t="shared" si="131"/>
        <v>-32.138541602395676</v>
      </c>
      <c r="Q227" s="4">
        <f t="shared" si="115"/>
        <v>-122.70327813210751</v>
      </c>
      <c r="R227" s="4">
        <f t="shared" si="116"/>
        <v>123.05986903818568</v>
      </c>
      <c r="S227" s="4">
        <f t="shared" si="117"/>
        <v>9.3614583976043235</v>
      </c>
      <c r="T227" s="4">
        <f t="shared" si="118"/>
        <v>25.492378449609838</v>
      </c>
      <c r="U227" s="4">
        <f t="shared" si="132"/>
        <v>25.249532829912823</v>
      </c>
      <c r="V227" s="4">
        <f t="shared" si="119"/>
        <v>31.596721867892484</v>
      </c>
      <c r="W227" s="4">
        <f t="shared" si="120"/>
        <v>-138.03279727852131</v>
      </c>
      <c r="X227" s="4">
        <f t="shared" si="121"/>
        <v>5</v>
      </c>
      <c r="Y227" s="4">
        <f t="array" aca="1" ref="Y227" ca="1">INDIRECT(ADDRESS(ROW(Y227),COLUMN(P227)+X227))</f>
        <v>25.249532829912823</v>
      </c>
      <c r="Z227" s="4">
        <f t="shared" si="133"/>
        <v>48.443314629519833</v>
      </c>
      <c r="AA227" s="4">
        <f t="shared" si="134"/>
        <v>119.72764601620442</v>
      </c>
      <c r="AB227" s="4">
        <f t="shared" si="122"/>
        <v>-119.72764601620442</v>
      </c>
      <c r="AC227" s="4">
        <f t="shared" ca="1" si="123"/>
        <v>25.249532829912823</v>
      </c>
      <c r="AD227" s="4">
        <f t="shared" si="135"/>
        <v>593.3955203102521</v>
      </c>
      <c r="AE227" s="4">
        <f t="shared" si="136"/>
        <v>134.69906498041627</v>
      </c>
      <c r="AF227" s="4">
        <f t="shared" si="137"/>
        <v>608.23189541046315</v>
      </c>
      <c r="AG227" s="4">
        <f t="shared" si="138"/>
        <v>104.9539481730168</v>
      </c>
      <c r="AH227" s="4">
        <f t="shared" si="139"/>
        <v>611.36092947906184</v>
      </c>
      <c r="AI227" s="4">
        <f t="shared" si="140"/>
        <v>85.200235970052276</v>
      </c>
      <c r="AJ227" s="4">
        <f t="shared" si="124"/>
        <v>523.80093501958368</v>
      </c>
    </row>
    <row r="228" spans="1:36" x14ac:dyDescent="0.55000000000000004">
      <c r="A228" s="35">
        <v>81.498999999999995</v>
      </c>
      <c r="B228" s="23">
        <v>-40.175440723255932</v>
      </c>
      <c r="C228" s="23">
        <v>5.7032703503306701</v>
      </c>
      <c r="D228" s="6">
        <f t="shared" si="125"/>
        <v>-133.14936798944007</v>
      </c>
      <c r="E228" s="6">
        <f t="shared" si="126"/>
        <v>-11.530094054285883</v>
      </c>
      <c r="F228" s="4">
        <f t="shared" si="110"/>
        <v>-126.44936798944006</v>
      </c>
      <c r="G228" s="4">
        <f t="shared" si="111"/>
        <v>129.95244486858945</v>
      </c>
      <c r="H228" s="4">
        <f t="shared" si="112"/>
        <v>29.969905945714117</v>
      </c>
      <c r="I228" s="4">
        <f t="shared" si="127"/>
        <v>38.871425030082492</v>
      </c>
      <c r="J228" s="4">
        <f t="shared" si="128"/>
        <v>27.482632110037343</v>
      </c>
      <c r="K228" s="4">
        <f t="shared" si="113"/>
        <v>27.850632010559934</v>
      </c>
      <c r="L228" s="4">
        <f t="shared" si="114"/>
        <v>169.61845060823171</v>
      </c>
      <c r="M228" s="4">
        <f t="shared" si="129"/>
        <v>6</v>
      </c>
      <c r="N228" s="4">
        <f t="array" aca="1" ref="N228" ca="1">INDIRECT(ADDRESS(ROW(N228),COLUMN(E228)+M228))</f>
        <v>27.850632010559934</v>
      </c>
      <c r="O228" s="6">
        <f t="shared" si="130"/>
        <v>-130.19283453563469</v>
      </c>
      <c r="P228" s="6">
        <f t="shared" si="131"/>
        <v>-31.310359723293715</v>
      </c>
      <c r="Q228" s="4">
        <f t="shared" si="115"/>
        <v>-123.49283453563469</v>
      </c>
      <c r="R228" s="4">
        <f t="shared" si="116"/>
        <v>123.91250522289639</v>
      </c>
      <c r="S228" s="4">
        <f t="shared" si="117"/>
        <v>10.189640276706285</v>
      </c>
      <c r="T228" s="4">
        <f t="shared" si="118"/>
        <v>25.619285502651799</v>
      </c>
      <c r="U228" s="4">
        <f t="shared" si="132"/>
        <v>25.189907329436867</v>
      </c>
      <c r="V228" s="4">
        <f t="shared" si="119"/>
        <v>30.807165464365312</v>
      </c>
      <c r="W228" s="4">
        <f t="shared" si="120"/>
        <v>-140.67509533766102</v>
      </c>
      <c r="X228" s="4">
        <f t="shared" si="121"/>
        <v>5</v>
      </c>
      <c r="Y228" s="4">
        <f t="array" aca="1" ref="Y228" ca="1">INDIRECT(ADDRESS(ROW(Y228),COLUMN(P228)+X228))</f>
        <v>25.189907329436867</v>
      </c>
      <c r="Z228" s="4">
        <f t="shared" si="133"/>
        <v>48.333224417736247</v>
      </c>
      <c r="AA228" s="4">
        <f t="shared" si="134"/>
        <v>120.62975314866777</v>
      </c>
      <c r="AB228" s="4">
        <f t="shared" si="122"/>
        <v>-120.62975314866777</v>
      </c>
      <c r="AC228" s="4">
        <f t="shared" ca="1" si="123"/>
        <v>25.189907329436867</v>
      </c>
      <c r="AD228" s="4">
        <f t="shared" si="135"/>
        <v>594.03435623956818</v>
      </c>
      <c r="AE228" s="4">
        <f t="shared" si="136"/>
        <v>129.21336482188934</v>
      </c>
      <c r="AF228" s="4">
        <f t="shared" si="137"/>
        <v>608.6105945983536</v>
      </c>
      <c r="AG228" s="4">
        <f t="shared" si="138"/>
        <v>99.339910463414597</v>
      </c>
      <c r="AH228" s="4">
        <f t="shared" si="139"/>
        <v>611.56712805215898</v>
      </c>
      <c r="AI228" s="4">
        <f t="shared" si="140"/>
        <v>79.559644794406765</v>
      </c>
      <c r="AJ228" s="4">
        <f t="shared" si="124"/>
        <v>529.2866351781106</v>
      </c>
    </row>
    <row r="229" spans="1:36" x14ac:dyDescent="0.55000000000000004">
      <c r="A229" s="35">
        <v>81.998999999999995</v>
      </c>
      <c r="B229" s="23">
        <v>-40.640187635597712</v>
      </c>
      <c r="C229" s="23">
        <v>5.7506831985219762</v>
      </c>
      <c r="D229" s="6">
        <f t="shared" si="125"/>
        <v>-133.76096230575286</v>
      </c>
      <c r="E229" s="6">
        <f t="shared" si="126"/>
        <v>-10.670684735672447</v>
      </c>
      <c r="F229" s="4">
        <f t="shared" si="110"/>
        <v>-127.06096230575285</v>
      </c>
      <c r="G229" s="4">
        <f t="shared" si="111"/>
        <v>130.74759967866044</v>
      </c>
      <c r="H229" s="4">
        <f t="shared" si="112"/>
        <v>30.829315264327555</v>
      </c>
      <c r="I229" s="4">
        <f t="shared" si="127"/>
        <v>39.136645514290407</v>
      </c>
      <c r="J229" s="4">
        <f t="shared" si="128"/>
        <v>26.714575190510185</v>
      </c>
      <c r="K229" s="4">
        <f t="shared" si="113"/>
        <v>27.239037694247145</v>
      </c>
      <c r="L229" s="4">
        <f t="shared" si="114"/>
        <v>167.80930064318753</v>
      </c>
      <c r="M229" s="4">
        <f t="shared" si="129"/>
        <v>6</v>
      </c>
      <c r="N229" s="4">
        <f t="array" aca="1" ref="N229" ca="1">INDIRECT(ADDRESS(ROW(N229),COLUMN(E229)+M229))</f>
        <v>27.239037694247145</v>
      </c>
      <c r="O229" s="6">
        <f t="shared" si="130"/>
        <v>-130.97715461820999</v>
      </c>
      <c r="P229" s="6">
        <f t="shared" si="131"/>
        <v>-30.475997526910486</v>
      </c>
      <c r="Q229" s="4">
        <f t="shared" si="115"/>
        <v>-124.27715461820999</v>
      </c>
      <c r="R229" s="4">
        <f t="shared" si="116"/>
        <v>124.76513852244607</v>
      </c>
      <c r="S229" s="4">
        <f t="shared" si="117"/>
        <v>11.024002473089514</v>
      </c>
      <c r="T229" s="4">
        <f t="shared" si="118"/>
        <v>25.754292795631983</v>
      </c>
      <c r="U229" s="4">
        <f t="shared" si="132"/>
        <v>25.085726178995834</v>
      </c>
      <c r="V229" s="4">
        <f t="shared" si="119"/>
        <v>30.022845381790006</v>
      </c>
      <c r="W229" s="4">
        <f t="shared" si="120"/>
        <v>-143.30337552199308</v>
      </c>
      <c r="X229" s="4">
        <f t="shared" si="121"/>
        <v>5</v>
      </c>
      <c r="Y229" s="4">
        <f t="array" aca="1" ref="Y229" ca="1">INDIRECT(ADDRESS(ROW(Y229),COLUMN(P229)+X229))</f>
        <v>25.085726178995834</v>
      </c>
      <c r="Z229" s="4">
        <f t="shared" si="133"/>
        <v>48.214875780152425</v>
      </c>
      <c r="AA229" s="4">
        <f t="shared" si="134"/>
        <v>121.53296085933114</v>
      </c>
      <c r="AB229" s="4">
        <f t="shared" si="122"/>
        <v>-121.53296085933114</v>
      </c>
      <c r="AC229" s="4">
        <f t="shared" ca="1" si="123"/>
        <v>25.085726178995834</v>
      </c>
      <c r="AD229" s="4">
        <f t="shared" si="135"/>
        <v>594.62327578529914</v>
      </c>
      <c r="AE229" s="4">
        <f t="shared" si="136"/>
        <v>123.7216204775267</v>
      </c>
      <c r="AF229" s="4">
        <f t="shared" si="137"/>
        <v>608.9382673656736</v>
      </c>
      <c r="AG229" s="4">
        <f t="shared" si="138"/>
        <v>93.722103547185853</v>
      </c>
      <c r="AH229" s="4">
        <f t="shared" si="139"/>
        <v>611.72207505321649</v>
      </c>
      <c r="AI229" s="4">
        <f t="shared" si="140"/>
        <v>73.916790755947815</v>
      </c>
      <c r="AJ229" s="4">
        <f t="shared" si="124"/>
        <v>534.7783795224733</v>
      </c>
    </row>
    <row r="230" spans="1:36" x14ac:dyDescent="0.55000000000000004">
      <c r="A230" s="35">
        <v>82.498999999999995</v>
      </c>
      <c r="B230" s="23">
        <v>-41.106579724832521</v>
      </c>
      <c r="C230" s="23">
        <v>5.801492037119746</v>
      </c>
      <c r="D230" s="6">
        <f t="shared" si="125"/>
        <v>-134.36711029143586</v>
      </c>
      <c r="E230" s="6">
        <f t="shared" si="126"/>
        <v>-9.8066288759064264</v>
      </c>
      <c r="F230" s="4">
        <f t="shared" si="110"/>
        <v>-127.66711029143586</v>
      </c>
      <c r="G230" s="4">
        <f t="shared" si="111"/>
        <v>131.54223969271305</v>
      </c>
      <c r="H230" s="4">
        <f t="shared" si="112"/>
        <v>31.693371124093574</v>
      </c>
      <c r="I230" s="4">
        <f t="shared" si="127"/>
        <v>39.408926289375067</v>
      </c>
      <c r="J230" s="4">
        <f t="shared" si="128"/>
        <v>25.928968144973716</v>
      </c>
      <c r="K230" s="4">
        <f t="shared" si="113"/>
        <v>26.632889708564136</v>
      </c>
      <c r="L230" s="4">
        <f t="shared" si="114"/>
        <v>166.10340321100597</v>
      </c>
      <c r="M230" s="4">
        <f t="shared" si="129"/>
        <v>6</v>
      </c>
      <c r="N230" s="4">
        <f t="array" aca="1" ref="N230" ca="1">INDIRECT(ADDRESS(ROW(N230),COLUMN(E230)+M230))</f>
        <v>26.632889708564136</v>
      </c>
      <c r="O230" s="6">
        <f t="shared" si="130"/>
        <v>-131.75624036788878</v>
      </c>
      <c r="P230" s="6">
        <f t="shared" si="131"/>
        <v>-29.635480538126238</v>
      </c>
      <c r="Q230" s="4">
        <f t="shared" si="115"/>
        <v>-125.05624036788878</v>
      </c>
      <c r="R230" s="4">
        <f t="shared" si="116"/>
        <v>125.61779363216166</v>
      </c>
      <c r="S230" s="4">
        <f t="shared" si="117"/>
        <v>11.864519461873762</v>
      </c>
      <c r="T230" s="4">
        <f t="shared" si="118"/>
        <v>25.897379497460385</v>
      </c>
      <c r="U230" s="4">
        <f t="shared" si="132"/>
        <v>24.937403407825848</v>
      </c>
      <c r="V230" s="4">
        <f t="shared" si="119"/>
        <v>29.243759632111221</v>
      </c>
      <c r="W230" s="4">
        <f t="shared" si="120"/>
        <v>-145.90929305410063</v>
      </c>
      <c r="X230" s="4">
        <f t="shared" si="121"/>
        <v>5</v>
      </c>
      <c r="Y230" s="4">
        <f t="array" aca="1" ref="Y230" ca="1">INDIRECT(ADDRESS(ROW(Y230),COLUMN(P230)+X230))</f>
        <v>24.937403407825848</v>
      </c>
      <c r="Z230" s="4">
        <f t="shared" si="133"/>
        <v>48.088268659070437</v>
      </c>
      <c r="AA230" s="4">
        <f t="shared" si="134"/>
        <v>122.43724613347133</v>
      </c>
      <c r="AB230" s="4">
        <f t="shared" si="122"/>
        <v>-122.43724613347133</v>
      </c>
      <c r="AC230" s="4">
        <f t="shared" ca="1" si="123"/>
        <v>24.937403407825848</v>
      </c>
      <c r="AD230" s="4">
        <f t="shared" si="135"/>
        <v>595.16217238187505</v>
      </c>
      <c r="AE230" s="4">
        <f t="shared" si="136"/>
        <v>118.22428817995353</v>
      </c>
      <c r="AF230" s="4">
        <f t="shared" si="137"/>
        <v>609.2148270418071</v>
      </c>
      <c r="AG230" s="4">
        <f t="shared" si="138"/>
        <v>88.100993257108669</v>
      </c>
      <c r="AH230" s="4">
        <f t="shared" si="139"/>
        <v>611.82569696535415</v>
      </c>
      <c r="AI230" s="4">
        <f t="shared" si="140"/>
        <v>68.272141594888865</v>
      </c>
      <c r="AJ230" s="4">
        <f t="shared" si="124"/>
        <v>540.27571182004647</v>
      </c>
    </row>
    <row r="231" spans="1:36" x14ac:dyDescent="0.55000000000000004">
      <c r="A231" s="35">
        <v>82.998999999999995</v>
      </c>
      <c r="B231" s="23">
        <v>-41.57464601720239</v>
      </c>
      <c r="C231" s="23">
        <v>5.8557319342361058</v>
      </c>
      <c r="D231" s="6">
        <f t="shared" si="125"/>
        <v>-134.96783032977842</v>
      </c>
      <c r="E231" s="6">
        <f t="shared" si="126"/>
        <v>-8.937953338785011</v>
      </c>
      <c r="F231" s="4">
        <f t="shared" si="110"/>
        <v>-128.26783032977843</v>
      </c>
      <c r="G231" s="4">
        <f t="shared" si="111"/>
        <v>132.33640156916755</v>
      </c>
      <c r="H231" s="4">
        <f t="shared" si="112"/>
        <v>32.562046661214993</v>
      </c>
      <c r="I231" s="4">
        <f t="shared" si="127"/>
        <v>39.688234959923307</v>
      </c>
      <c r="J231" s="4">
        <f t="shared" si="128"/>
        <v>25.127377296340295</v>
      </c>
      <c r="K231" s="4">
        <f t="shared" si="113"/>
        <v>26.032169670221577</v>
      </c>
      <c r="L231" s="4">
        <f t="shared" si="114"/>
        <v>164.49305496182234</v>
      </c>
      <c r="M231" s="4">
        <f t="shared" si="129"/>
        <v>6</v>
      </c>
      <c r="N231" s="4">
        <f t="array" aca="1" ref="N231" ca="1">INDIRECT(ADDRESS(ROW(N231),COLUMN(E231)+M231))</f>
        <v>26.032169670221577</v>
      </c>
      <c r="O231" s="6">
        <f t="shared" si="130"/>
        <v>-132.53009699808024</v>
      </c>
      <c r="P231" s="6">
        <f t="shared" si="131"/>
        <v>-28.788833828161991</v>
      </c>
      <c r="Q231" s="4">
        <f t="shared" si="115"/>
        <v>-125.83009699808024</v>
      </c>
      <c r="R231" s="4">
        <f t="shared" si="116"/>
        <v>126.47049875759311</v>
      </c>
      <c r="S231" s="4">
        <f t="shared" si="117"/>
        <v>12.711166171838009</v>
      </c>
      <c r="T231" s="4">
        <f t="shared" si="118"/>
        <v>26.04852305135261</v>
      </c>
      <c r="U231" s="4">
        <f t="shared" si="132"/>
        <v>24.745569106370475</v>
      </c>
      <c r="V231" s="4">
        <f t="shared" si="119"/>
        <v>28.469903001919761</v>
      </c>
      <c r="W231" s="4">
        <f t="shared" si="120"/>
        <v>-148.48495946705455</v>
      </c>
      <c r="X231" s="4">
        <f t="shared" si="121"/>
        <v>5</v>
      </c>
      <c r="Y231" s="4">
        <f t="array" aca="1" ref="Y231" ca="1">INDIRECT(ADDRESS(ROW(Y231),COLUMN(P231)+X231))</f>
        <v>24.745569106370475</v>
      </c>
      <c r="Z231" s="4">
        <f t="shared" si="133"/>
        <v>47.953403107040181</v>
      </c>
      <c r="AA231" s="4">
        <f t="shared" si="134"/>
        <v>123.34258920068802</v>
      </c>
      <c r="AB231" s="4">
        <f t="shared" si="122"/>
        <v>-123.34258920068802</v>
      </c>
      <c r="AC231" s="4">
        <f t="shared" ca="1" si="123"/>
        <v>24.745569106370475</v>
      </c>
      <c r="AD231" s="4">
        <f t="shared" si="135"/>
        <v>595.65094044642819</v>
      </c>
      <c r="AE231" s="4">
        <f t="shared" si="136"/>
        <v>112.72182550971027</v>
      </c>
      <c r="AF231" s="4">
        <f t="shared" si="137"/>
        <v>609.44018802185838</v>
      </c>
      <c r="AG231" s="4">
        <f t="shared" si="138"/>
        <v>82.477046599896852</v>
      </c>
      <c r="AH231" s="4">
        <f t="shared" si="139"/>
        <v>611.87792135355653</v>
      </c>
      <c r="AI231" s="4">
        <f t="shared" si="140"/>
        <v>62.626166110519875</v>
      </c>
      <c r="AJ231" s="4">
        <f t="shared" si="124"/>
        <v>545.77817449028976</v>
      </c>
    </row>
    <row r="232" spans="1:36" x14ac:dyDescent="0.55000000000000004">
      <c r="A232" s="35">
        <v>83.498999999999995</v>
      </c>
      <c r="B232" s="23">
        <v>-42.044418455185031</v>
      </c>
      <c r="C232" s="23">
        <v>5.9134387046664836</v>
      </c>
      <c r="D232" s="6">
        <f t="shared" si="125"/>
        <v>-135.56314426116194</v>
      </c>
      <c r="E232" s="6">
        <f t="shared" si="126"/>
        <v>-8.0646843319399366</v>
      </c>
      <c r="F232" s="4">
        <f t="shared" si="110"/>
        <v>-128.86314426116195</v>
      </c>
      <c r="G232" s="4">
        <f t="shared" si="111"/>
        <v>133.13012537624928</v>
      </c>
      <c r="H232" s="4">
        <f t="shared" si="112"/>
        <v>33.435315668060063</v>
      </c>
      <c r="I232" s="4">
        <f t="shared" si="127"/>
        <v>39.974537410997897</v>
      </c>
      <c r="J232" s="4">
        <f t="shared" si="128"/>
        <v>24.311197811795033</v>
      </c>
      <c r="K232" s="4">
        <f t="shared" si="113"/>
        <v>25.436855738838062</v>
      </c>
      <c r="L232" s="4">
        <f t="shared" si="114"/>
        <v>162.97104326398173</v>
      </c>
      <c r="M232" s="4">
        <f t="shared" si="129"/>
        <v>6</v>
      </c>
      <c r="N232" s="4">
        <f t="array" aca="1" ref="N232" ca="1">INDIRECT(ADDRESS(ROW(N232),COLUMN(E232)+M232))</f>
        <v>25.436855738838062</v>
      </c>
      <c r="O232" s="6">
        <f t="shared" si="130"/>
        <v>-133.29873316414393</v>
      </c>
      <c r="P232" s="6">
        <f t="shared" si="131"/>
        <v>-27.936081927069011</v>
      </c>
      <c r="Q232" s="4">
        <f t="shared" si="115"/>
        <v>-126.59873316414392</v>
      </c>
      <c r="R232" s="4">
        <f t="shared" si="116"/>
        <v>127.32328582099701</v>
      </c>
      <c r="S232" s="4">
        <f t="shared" si="117"/>
        <v>13.563918072930989</v>
      </c>
      <c r="T232" s="4">
        <f t="shared" si="118"/>
        <v>26.207699102641328</v>
      </c>
      <c r="U232" s="4">
        <f t="shared" si="132"/>
        <v>24.511051688882862</v>
      </c>
      <c r="V232" s="4">
        <f t="shared" si="119"/>
        <v>27.701266835856075</v>
      </c>
      <c r="W232" s="4">
        <f t="shared" si="120"/>
        <v>-151.02308539652083</v>
      </c>
      <c r="X232" s="4">
        <f t="shared" si="121"/>
        <v>5</v>
      </c>
      <c r="Y232" s="4">
        <f t="array" aca="1" ref="Y232" ca="1">INDIRECT(ADDRESS(ROW(Y232),COLUMN(P232)+X232))</f>
        <v>24.511051688882862</v>
      </c>
      <c r="Z232" s="4">
        <f t="shared" si="133"/>
        <v>47.810279261013939</v>
      </c>
      <c r="AA232" s="4">
        <f t="shared" si="134"/>
        <v>124.24897375704847</v>
      </c>
      <c r="AB232" s="4">
        <f t="shared" si="122"/>
        <v>-124.24897375704847</v>
      </c>
      <c r="AC232" s="4">
        <f t="shared" ca="1" si="123"/>
        <v>24.511051688882862</v>
      </c>
      <c r="AD232" s="4">
        <f t="shared" si="135"/>
        <v>596.08947516984028</v>
      </c>
      <c r="AE232" s="4">
        <f t="shared" si="136"/>
        <v>107.21469144600621</v>
      </c>
      <c r="AF232" s="4">
        <f t="shared" si="137"/>
        <v>609.61426555617845</v>
      </c>
      <c r="AG232" s="4">
        <f t="shared" si="138"/>
        <v>76.850731806235629</v>
      </c>
      <c r="AH232" s="4">
        <f t="shared" si="139"/>
        <v>611.87867665319641</v>
      </c>
      <c r="AI232" s="4">
        <f t="shared" si="140"/>
        <v>56.979334211106561</v>
      </c>
      <c r="AJ232" s="4">
        <f t="shared" si="124"/>
        <v>551.28530855399379</v>
      </c>
    </row>
    <row r="233" spans="1:36" x14ac:dyDescent="0.55000000000000004">
      <c r="A233" s="35">
        <v>83.998999999999995</v>
      </c>
      <c r="B233" s="23">
        <v>-42.515932133288977</v>
      </c>
      <c r="C233" s="23">
        <v>5.9746490000159955</v>
      </c>
      <c r="D233" s="6">
        <f t="shared" si="125"/>
        <v>-136.15307761962418</v>
      </c>
      <c r="E233" s="6">
        <f t="shared" si="126"/>
        <v>-7.1868473119880072</v>
      </c>
      <c r="F233" s="4">
        <f t="shared" si="110"/>
        <v>-129.4530776196242</v>
      </c>
      <c r="G233" s="4">
        <f t="shared" si="111"/>
        <v>133.92345482619268</v>
      </c>
      <c r="H233" s="4">
        <f t="shared" si="112"/>
        <v>34.313152688011996</v>
      </c>
      <c r="I233" s="4">
        <f t="shared" si="127"/>
        <v>40.2677977287359</v>
      </c>
      <c r="J233" s="4">
        <f t="shared" si="128"/>
        <v>23.481670820438772</v>
      </c>
      <c r="K233" s="4">
        <f t="shared" si="113"/>
        <v>24.846922380375815</v>
      </c>
      <c r="L233" s="4">
        <f t="shared" si="114"/>
        <v>161.53066106708897</v>
      </c>
      <c r="M233" s="4">
        <f t="shared" si="129"/>
        <v>6</v>
      </c>
      <c r="N233" s="4">
        <f t="array" aca="1" ref="N233" ca="1">INDIRECT(ADDRESS(ROW(N233),COLUMN(E233)+M233))</f>
        <v>24.846922380375815</v>
      </c>
      <c r="O233" s="6">
        <f t="shared" si="130"/>
        <v>-134.06216120095837</v>
      </c>
      <c r="P233" s="6">
        <f t="shared" si="131"/>
        <v>-27.077248729007067</v>
      </c>
      <c r="Q233" s="4">
        <f t="shared" si="115"/>
        <v>-127.36216120095837</v>
      </c>
      <c r="R233" s="4">
        <f t="shared" si="116"/>
        <v>128.17619069079808</v>
      </c>
      <c r="S233" s="4">
        <f t="shared" si="117"/>
        <v>14.422751270992933</v>
      </c>
      <c r="T233" s="4">
        <f t="shared" si="118"/>
        <v>26.374881418631134</v>
      </c>
      <c r="U233" s="4">
        <f t="shared" si="132"/>
        <v>24.23485598490851</v>
      </c>
      <c r="V233" s="4">
        <f t="shared" si="119"/>
        <v>26.937838799041629</v>
      </c>
      <c r="W233" s="4">
        <f t="shared" si="120"/>
        <v>-153.5170945176842</v>
      </c>
      <c r="X233" s="4">
        <f t="shared" si="121"/>
        <v>5</v>
      </c>
      <c r="Y233" s="4">
        <f t="array" aca="1" ref="Y233" ca="1">INDIRECT(ADDRESS(ROW(Y233),COLUMN(P233)+X233))</f>
        <v>24.23485598490851</v>
      </c>
      <c r="Z233" s="4">
        <f t="shared" si="133"/>
        <v>47.658897314485714</v>
      </c>
      <c r="AA233" s="4">
        <f t="shared" si="134"/>
        <v>125.15638720956505</v>
      </c>
      <c r="AB233" s="4">
        <f t="shared" si="122"/>
        <v>-125.15638720956505</v>
      </c>
      <c r="AC233" s="4">
        <f t="shared" ca="1" si="123"/>
        <v>24.23485598490851</v>
      </c>
      <c r="AD233" s="4">
        <f t="shared" si="135"/>
        <v>596.4776722864957</v>
      </c>
      <c r="AE233" s="4">
        <f t="shared" si="136"/>
        <v>101.70334642462143</v>
      </c>
      <c r="AF233" s="4">
        <f t="shared" si="137"/>
        <v>609.73697551859061</v>
      </c>
      <c r="AG233" s="4">
        <f t="shared" si="138"/>
        <v>71.222518387979122</v>
      </c>
      <c r="AH233" s="4">
        <f t="shared" si="139"/>
        <v>611.82789193725637</v>
      </c>
      <c r="AI233" s="4">
        <f t="shared" si="140"/>
        <v>51.332116970960058</v>
      </c>
      <c r="AJ233" s="4">
        <f t="shared" si="124"/>
        <v>556.79665357537851</v>
      </c>
    </row>
    <row r="234" spans="1:36" x14ac:dyDescent="0.55000000000000004">
      <c r="A234" s="35">
        <v>84.498999999999995</v>
      </c>
      <c r="B234" s="23">
        <v>-42.98922555744597</v>
      </c>
      <c r="C234" s="23">
        <v>6.0394004069051332</v>
      </c>
      <c r="D234" s="6">
        <f t="shared" si="125"/>
        <v>-136.73765989297974</v>
      </c>
      <c r="E234" s="6">
        <f t="shared" si="126"/>
        <v>-6.3044668815954674</v>
      </c>
      <c r="F234" s="4">
        <f t="shared" si="110"/>
        <v>-130.03765989297975</v>
      </c>
      <c r="G234" s="4">
        <f t="shared" si="111"/>
        <v>134.71643753429268</v>
      </c>
      <c r="H234" s="4">
        <f t="shared" si="112"/>
        <v>35.195533118404533</v>
      </c>
      <c r="I234" s="4">
        <f t="shared" si="127"/>
        <v>40.567978111999693</v>
      </c>
      <c r="J234" s="4">
        <f t="shared" si="128"/>
        <v>22.639899309235631</v>
      </c>
      <c r="K234" s="4">
        <f t="shared" si="113"/>
        <v>24.262340107020265</v>
      </c>
      <c r="L234" s="4">
        <f t="shared" si="114"/>
        <v>160.16570385455228</v>
      </c>
      <c r="M234" s="4">
        <f t="shared" si="129"/>
        <v>6</v>
      </c>
      <c r="N234" s="4">
        <f t="array" aca="1" ref="N234" ca="1">INDIRECT(ADDRESS(ROW(N234),COLUMN(E234)+M234))</f>
        <v>24.262340107020265</v>
      </c>
      <c r="O234" s="6">
        <f t="shared" si="130"/>
        <v>-134.82039738404677</v>
      </c>
      <c r="P234" s="6">
        <f t="shared" si="131"/>
        <v>-26.212357389427787</v>
      </c>
      <c r="Q234" s="4">
        <f t="shared" si="115"/>
        <v>-128.12039738404678</v>
      </c>
      <c r="R234" s="4">
        <f t="shared" si="116"/>
        <v>129.02925343670964</v>
      </c>
      <c r="S234" s="4">
        <f t="shared" si="117"/>
        <v>15.287642610572213</v>
      </c>
      <c r="T234" s="4">
        <f t="shared" si="118"/>
        <v>26.550041799512336</v>
      </c>
      <c r="U234" s="4">
        <f t="shared" si="132"/>
        <v>23.918138329200797</v>
      </c>
      <c r="V234" s="4">
        <f t="shared" si="119"/>
        <v>26.179602615953229</v>
      </c>
      <c r="W234" s="4">
        <f t="shared" si="120"/>
        <v>-155.96120532016957</v>
      </c>
      <c r="X234" s="4">
        <f t="shared" si="121"/>
        <v>5</v>
      </c>
      <c r="Y234" s="4">
        <f t="array" aca="1" ref="Y234" ca="1">INDIRECT(ADDRESS(ROW(Y234),COLUMN(P234)+X234))</f>
        <v>23.918138329200797</v>
      </c>
      <c r="Z234" s="4">
        <f t="shared" si="133"/>
        <v>47.499257487408485</v>
      </c>
      <c r="AA234" s="4">
        <f t="shared" si="134"/>
        <v>126.06482094571764</v>
      </c>
      <c r="AB234" s="4">
        <f t="shared" si="122"/>
        <v>-126.06482094571764</v>
      </c>
      <c r="AC234" s="4">
        <f t="shared" ca="1" si="123"/>
        <v>23.918138329200797</v>
      </c>
      <c r="AD234" s="4">
        <f t="shared" si="135"/>
        <v>596.81542782015731</v>
      </c>
      <c r="AE234" s="4">
        <f t="shared" si="136"/>
        <v>96.188252403838533</v>
      </c>
      <c r="AF234" s="4">
        <f t="shared" si="137"/>
        <v>609.80823415073212</v>
      </c>
      <c r="AG234" s="4">
        <f t="shared" si="138"/>
        <v>65.592877203390785</v>
      </c>
      <c r="AH234" s="4">
        <f t="shared" si="139"/>
        <v>611.72549665966505</v>
      </c>
      <c r="AI234" s="4">
        <f t="shared" si="140"/>
        <v>45.684986695558464</v>
      </c>
      <c r="AJ234" s="4">
        <f t="shared" si="124"/>
        <v>562.31174759616147</v>
      </c>
    </row>
    <row r="235" spans="1:36" x14ac:dyDescent="0.55000000000000004">
      <c r="A235" s="35">
        <v>84.998999999999995</v>
      </c>
      <c r="B235" s="23">
        <v>-43.464340930969989</v>
      </c>
      <c r="C235" s="23">
        <v>6.107731554265321</v>
      </c>
      <c r="D235" s="6">
        <f t="shared" si="125"/>
        <v>-137.31692480946583</v>
      </c>
      <c r="E235" s="6">
        <f t="shared" si="126"/>
        <v>-5.4175666774466524</v>
      </c>
      <c r="F235" s="4">
        <f t="shared" si="110"/>
        <v>-130.61692480946584</v>
      </c>
      <c r="G235" s="4">
        <f t="shared" si="111"/>
        <v>135.50912530585592</v>
      </c>
      <c r="H235" s="4">
        <f t="shared" si="112"/>
        <v>36.082433322553349</v>
      </c>
      <c r="I235" s="4">
        <f t="shared" si="127"/>
        <v>40.875038773945612</v>
      </c>
      <c r="J235" s="4">
        <f t="shared" si="128"/>
        <v>21.786862643629419</v>
      </c>
      <c r="K235" s="4">
        <f t="shared" si="113"/>
        <v>23.683075190534169</v>
      </c>
      <c r="L235" s="4">
        <f t="shared" si="114"/>
        <v>158.87045452373314</v>
      </c>
      <c r="M235" s="4">
        <f t="shared" si="129"/>
        <v>6</v>
      </c>
      <c r="N235" s="4">
        <f t="array" aca="1" ref="N235" ca="1">INDIRECT(ADDRESS(ROW(N235),COLUMN(E235)+M235))</f>
        <v>23.683075190534169</v>
      </c>
      <c r="O235" s="6">
        <f t="shared" si="130"/>
        <v>-135.57346221722872</v>
      </c>
      <c r="P235" s="6">
        <f t="shared" si="131"/>
        <v>-25.341430213153522</v>
      </c>
      <c r="Q235" s="4">
        <f t="shared" si="115"/>
        <v>-128.87346221722873</v>
      </c>
      <c r="R235" s="4">
        <f t="shared" si="116"/>
        <v>129.88251861359893</v>
      </c>
      <c r="S235" s="4">
        <f t="shared" si="117"/>
        <v>16.158569786846478</v>
      </c>
      <c r="T235" s="4">
        <f t="shared" si="118"/>
        <v>26.733149979198519</v>
      </c>
      <c r="U235" s="4">
        <f t="shared" si="132"/>
        <v>23.56217987479496</v>
      </c>
      <c r="V235" s="4">
        <f t="shared" si="119"/>
        <v>25.426537782771277</v>
      </c>
      <c r="W235" s="4">
        <f t="shared" si="120"/>
        <v>-158.35047992628188</v>
      </c>
      <c r="X235" s="4">
        <f t="shared" si="121"/>
        <v>5</v>
      </c>
      <c r="Y235" s="4">
        <f t="array" aca="1" ref="Y235" ca="1">INDIRECT(ADDRESS(ROW(Y235),COLUMN(P235)+X235))</f>
        <v>23.56217987479496</v>
      </c>
      <c r="Z235" s="4">
        <f t="shared" si="133"/>
        <v>47.331359993657301</v>
      </c>
      <c r="AA235" s="4">
        <f t="shared" si="134"/>
        <v>126.97427063113605</v>
      </c>
      <c r="AB235" s="4">
        <f t="shared" si="122"/>
        <v>-126.97427063113605</v>
      </c>
      <c r="AC235" s="4">
        <f t="shared" ca="1" si="123"/>
        <v>23.56217987479496</v>
      </c>
      <c r="AD235" s="4">
        <f t="shared" si="135"/>
        <v>597.1026378029926</v>
      </c>
      <c r="AE235" s="4">
        <f t="shared" si="136"/>
        <v>90.669872939421765</v>
      </c>
      <c r="AF235" s="4">
        <f t="shared" si="137"/>
        <v>609.82795777954175</v>
      </c>
      <c r="AG235" s="4">
        <f t="shared" si="138"/>
        <v>59.962280531444939</v>
      </c>
      <c r="AH235" s="4">
        <f t="shared" si="139"/>
        <v>611.5714203717788</v>
      </c>
      <c r="AI235" s="4">
        <f t="shared" si="140"/>
        <v>40.038416995738075</v>
      </c>
      <c r="AJ235" s="4">
        <f t="shared" si="124"/>
        <v>567.83012706057821</v>
      </c>
    </row>
    <row r="236" spans="1:36" x14ac:dyDescent="0.55000000000000004">
      <c r="A236" s="35">
        <v>85.498999999999995</v>
      </c>
      <c r="B236" s="23">
        <v>-43.941324470503325</v>
      </c>
      <c r="C236" s="23">
        <v>6.1796822308835564</v>
      </c>
      <c r="D236" s="6">
        <f t="shared" si="125"/>
        <v>-137.89091065433382</v>
      </c>
      <c r="E236" s="6">
        <f t="shared" si="126"/>
        <v>-4.5261692479574194</v>
      </c>
      <c r="F236" s="4">
        <f t="shared" si="110"/>
        <v>-131.19091065433383</v>
      </c>
      <c r="G236" s="4">
        <f t="shared" si="111"/>
        <v>136.3015744545678</v>
      </c>
      <c r="H236" s="4">
        <f t="shared" si="112"/>
        <v>36.973830752042581</v>
      </c>
      <c r="I236" s="4">
        <f t="shared" si="127"/>
        <v>41.188937832199777</v>
      </c>
      <c r="J236" s="4">
        <f t="shared" si="128"/>
        <v>20.923429668285962</v>
      </c>
      <c r="K236" s="4">
        <f t="shared" si="113"/>
        <v>23.109089345666177</v>
      </c>
      <c r="L236" s="4">
        <f t="shared" si="114"/>
        <v>157.63966055457672</v>
      </c>
      <c r="M236" s="4">
        <f t="shared" si="129"/>
        <v>6</v>
      </c>
      <c r="N236" s="4">
        <f t="array" aca="1" ref="N236" ca="1">INDIRECT(ADDRESS(ROW(N236),COLUMN(E236)+M236))</f>
        <v>23.109089345666177</v>
      </c>
      <c r="O236" s="6">
        <f t="shared" si="130"/>
        <v>-136.32138075021908</v>
      </c>
      <c r="P236" s="6">
        <f t="shared" si="131"/>
        <v>-24.464488532192227</v>
      </c>
      <c r="Q236" s="4">
        <f t="shared" si="115"/>
        <v>-129.62138075021909</v>
      </c>
      <c r="R236" s="4">
        <f t="shared" si="116"/>
        <v>130.73603557765961</v>
      </c>
      <c r="S236" s="4">
        <f t="shared" si="117"/>
        <v>17.035511467807773</v>
      </c>
      <c r="T236" s="4">
        <f t="shared" si="118"/>
        <v>26.924173514777202</v>
      </c>
      <c r="U236" s="4">
        <f t="shared" si="132"/>
        <v>23.168359309616395</v>
      </c>
      <c r="V236" s="4">
        <f t="shared" si="119"/>
        <v>24.678619249780922</v>
      </c>
      <c r="W236" s="4">
        <f t="shared" si="120"/>
        <v>-160.68084141999839</v>
      </c>
      <c r="X236" s="4">
        <f t="shared" si="121"/>
        <v>5</v>
      </c>
      <c r="Y236" s="4">
        <f t="array" aca="1" ref="Y236" ca="1">INDIRECT(ADDRESS(ROW(Y236),COLUMN(P236)+X236))</f>
        <v>23.168359309616395</v>
      </c>
      <c r="Z236" s="4">
        <f t="shared" si="133"/>
        <v>47.155205005775443</v>
      </c>
      <c r="AA236" s="4">
        <f t="shared" si="134"/>
        <v>127.88473653903104</v>
      </c>
      <c r="AB236" s="4">
        <f t="shared" si="122"/>
        <v>-127.88473653903104</v>
      </c>
      <c r="AC236" s="4">
        <f t="shared" ca="1" si="123"/>
        <v>23.109089345666177</v>
      </c>
      <c r="AD236" s="4">
        <f t="shared" si="135"/>
        <v>597.33919796433213</v>
      </c>
      <c r="AE236" s="4">
        <f t="shared" si="136"/>
        <v>85.14867326980081</v>
      </c>
      <c r="AF236" s="4">
        <f t="shared" si="137"/>
        <v>609.79606250447137</v>
      </c>
      <c r="AG236" s="4">
        <f t="shared" si="138"/>
        <v>54.331202156346023</v>
      </c>
      <c r="AH236" s="4">
        <f t="shared" si="139"/>
        <v>611.36559240858605</v>
      </c>
      <c r="AI236" s="4">
        <f t="shared" si="140"/>
        <v>34.392882872111215</v>
      </c>
      <c r="AJ236" s="4">
        <f t="shared" si="124"/>
        <v>573.35132673019916</v>
      </c>
    </row>
    <row r="237" spans="1:36" x14ac:dyDescent="0.55000000000000004">
      <c r="A237" s="35">
        <v>85.998999999999995</v>
      </c>
      <c r="B237" s="23">
        <v>-44.420226755902576</v>
      </c>
      <c r="C237" s="23">
        <v>6.2552935145309769</v>
      </c>
      <c r="D237" s="6">
        <f t="shared" si="125"/>
        <v>-138.45966062033926</v>
      </c>
      <c r="E237" s="6">
        <f t="shared" si="126"/>
        <v>-3.6302959193995181</v>
      </c>
      <c r="F237" s="4">
        <f t="shared" si="110"/>
        <v>-131.75966062033928</v>
      </c>
      <c r="G237" s="4">
        <f t="shared" si="111"/>
        <v>137.09384615634369</v>
      </c>
      <c r="H237" s="4">
        <f t="shared" si="112"/>
        <v>37.869704080600485</v>
      </c>
      <c r="I237" s="4">
        <f t="shared" si="127"/>
        <v>41.509631186122121</v>
      </c>
      <c r="J237" s="4">
        <f t="shared" si="128"/>
        <v>20.05037041354068</v>
      </c>
      <c r="K237" s="4">
        <f t="shared" si="113"/>
        <v>22.540339379660736</v>
      </c>
      <c r="L237" s="4">
        <f t="shared" si="114"/>
        <v>156.46850665520645</v>
      </c>
      <c r="M237" s="4">
        <f t="shared" si="129"/>
        <v>6</v>
      </c>
      <c r="N237" s="4">
        <f t="array" aca="1" ref="N237" ca="1">INDIRECT(ADDRESS(ROW(N237),COLUMN(E237)+M237))</f>
        <v>22.540339379660736</v>
      </c>
      <c r="O237" s="6">
        <f t="shared" si="130"/>
        <v>-137.06418293012572</v>
      </c>
      <c r="P237" s="6">
        <f t="shared" si="131"/>
        <v>-23.581552571954422</v>
      </c>
      <c r="Q237" s="4">
        <f t="shared" si="115"/>
        <v>-130.36418293012574</v>
      </c>
      <c r="R237" s="4">
        <f t="shared" si="116"/>
        <v>131.5898588390113</v>
      </c>
      <c r="S237" s="4">
        <f t="shared" si="117"/>
        <v>17.918447428045578</v>
      </c>
      <c r="T237" s="4">
        <f t="shared" si="118"/>
        <v>27.123077663055145</v>
      </c>
      <c r="U237" s="4">
        <f t="shared" si="132"/>
        <v>22.738126031769877</v>
      </c>
      <c r="V237" s="4">
        <f t="shared" si="119"/>
        <v>23.935817069874275</v>
      </c>
      <c r="W237" s="4">
        <f t="shared" si="120"/>
        <v>-162.9490629570511</v>
      </c>
      <c r="X237" s="4">
        <f t="shared" si="121"/>
        <v>5</v>
      </c>
      <c r="Y237" s="4">
        <f t="array" aca="1" ref="Y237" ca="1">INDIRECT(ADDRESS(ROW(Y237),COLUMN(P237)+X237))</f>
        <v>22.738126031769877</v>
      </c>
      <c r="Z237" s="4">
        <f t="shared" si="133"/>
        <v>46.970792616707797</v>
      </c>
      <c r="AA237" s="4">
        <f t="shared" si="134"/>
        <v>128.79622391552269</v>
      </c>
      <c r="AB237" s="4">
        <f t="shared" si="122"/>
        <v>-128.79622391552269</v>
      </c>
      <c r="AC237" s="4">
        <f t="shared" ca="1" si="123"/>
        <v>22.540339379660736</v>
      </c>
      <c r="AD237" s="4">
        <f t="shared" si="135"/>
        <v>597.52500338520372</v>
      </c>
      <c r="AE237" s="4">
        <f t="shared" si="136"/>
        <v>79.625120412800669</v>
      </c>
      <c r="AF237" s="4">
        <f t="shared" si="137"/>
        <v>609.71246385046959</v>
      </c>
      <c r="AG237" s="4">
        <f t="shared" si="138"/>
        <v>48.700117463607917</v>
      </c>
      <c r="AH237" s="4">
        <f t="shared" si="139"/>
        <v>611.10794154068321</v>
      </c>
      <c r="AI237" s="4">
        <f t="shared" si="140"/>
        <v>28.74886081105301</v>
      </c>
      <c r="AJ237" s="4">
        <f t="shared" si="124"/>
        <v>578.8748795871993</v>
      </c>
    </row>
    <row r="238" spans="1:36" x14ac:dyDescent="0.55000000000000004">
      <c r="A238" s="35">
        <v>86.498999999999995</v>
      </c>
      <c r="B238" s="23">
        <v>-44.901103118646311</v>
      </c>
      <c r="C238" s="23">
        <v>6.3346079142160798</v>
      </c>
      <c r="D238" s="6">
        <f t="shared" si="125"/>
        <v>-139.02322319671191</v>
      </c>
      <c r="E238" s="6">
        <f t="shared" si="126"/>
        <v>-2.7299666488949259</v>
      </c>
      <c r="F238" s="4">
        <f t="shared" si="110"/>
        <v>-132.32322319671192</v>
      </c>
      <c r="G238" s="4">
        <f t="shared" si="111"/>
        <v>137.88600684338002</v>
      </c>
      <c r="H238" s="4">
        <f t="shared" si="112"/>
        <v>38.770033351105077</v>
      </c>
      <c r="I238" s="4">
        <f t="shared" si="127"/>
        <v>41.837072379394165</v>
      </c>
      <c r="J238" s="4">
        <f t="shared" si="128"/>
        <v>19.168366475406181</v>
      </c>
      <c r="K238" s="4">
        <f t="shared" si="113"/>
        <v>21.976776803288089</v>
      </c>
      <c r="L238" s="4">
        <f t="shared" si="114"/>
        <v>155.35258516572131</v>
      </c>
      <c r="M238" s="4">
        <f t="shared" si="129"/>
        <v>6</v>
      </c>
      <c r="N238" s="4">
        <f t="array" aca="1" ref="N238" ca="1">INDIRECT(ADDRESS(ROW(N238),COLUMN(E238)+M238))</f>
        <v>21.976776803288089</v>
      </c>
      <c r="O238" s="6">
        <f t="shared" si="130"/>
        <v>-137.80190399142853</v>
      </c>
      <c r="P238" s="6">
        <f t="shared" si="131"/>
        <v>-22.692641304331403</v>
      </c>
      <c r="Q238" s="4">
        <f t="shared" si="115"/>
        <v>-131.10190399142854</v>
      </c>
      <c r="R238" s="4">
        <f t="shared" si="116"/>
        <v>132.44404845550929</v>
      </c>
      <c r="S238" s="4">
        <f t="shared" si="117"/>
        <v>18.807358695668597</v>
      </c>
      <c r="T238" s="4">
        <f t="shared" si="118"/>
        <v>27.329825242433358</v>
      </c>
      <c r="U238" s="4">
        <f t="shared" si="132"/>
        <v>22.272974657572814</v>
      </c>
      <c r="V238" s="4">
        <f t="shared" si="119"/>
        <v>23.198096008571468</v>
      </c>
      <c r="W238" s="4">
        <f t="shared" si="120"/>
        <v>-165.15273315915769</v>
      </c>
      <c r="X238" s="4">
        <f t="shared" si="121"/>
        <v>5</v>
      </c>
      <c r="Y238" s="4">
        <f t="array" aca="1" ref="Y238" ca="1">INDIRECT(ADDRESS(ROW(Y238),COLUMN(P238)+X238))</f>
        <v>22.272974657572814</v>
      </c>
      <c r="Z238" s="4">
        <f t="shared" si="133"/>
        <v>46.778122798183816</v>
      </c>
      <c r="AA238" s="4">
        <f t="shared" si="134"/>
        <v>129.70874338567418</v>
      </c>
      <c r="AB238" s="4">
        <f t="shared" si="122"/>
        <v>-129.70874338567418</v>
      </c>
      <c r="AC238" s="4">
        <f t="shared" ca="1" si="123"/>
        <v>21.976776803288089</v>
      </c>
      <c r="AD238" s="4">
        <f t="shared" si="135"/>
        <v>597.65994811406358</v>
      </c>
      <c r="AE238" s="4">
        <f t="shared" si="136"/>
        <v>74.099683275457068</v>
      </c>
      <c r="AF238" s="4">
        <f t="shared" si="137"/>
        <v>609.57707638215606</v>
      </c>
      <c r="AG238" s="4">
        <f t="shared" si="138"/>
        <v>43.069503549231953</v>
      </c>
      <c r="AH238" s="4">
        <f t="shared" si="139"/>
        <v>610.79839558743947</v>
      </c>
      <c r="AI238" s="4">
        <f t="shared" si="140"/>
        <v>23.106828893795473</v>
      </c>
      <c r="AJ238" s="4">
        <f t="shared" si="124"/>
        <v>584.4003167245429</v>
      </c>
    </row>
    <row r="239" spans="1:36" x14ac:dyDescent="0.55000000000000004">
      <c r="A239" s="35">
        <v>86.998999999999995</v>
      </c>
      <c r="B239" s="23">
        <v>-45.38401407409539</v>
      </c>
      <c r="C239" s="23">
        <v>6.4176695273495081</v>
      </c>
      <c r="D239" s="6">
        <f t="shared" si="125"/>
        <v>-139.58165260193738</v>
      </c>
      <c r="E239" s="6">
        <f t="shared" si="126"/>
        <v>-1.8251998624940775</v>
      </c>
      <c r="F239" s="4">
        <f t="shared" si="110"/>
        <v>-132.88165260193739</v>
      </c>
      <c r="G239" s="4">
        <f t="shared" si="111"/>
        <v>138.67812864389617</v>
      </c>
      <c r="H239" s="4">
        <f t="shared" si="112"/>
        <v>39.674800137505926</v>
      </c>
      <c r="I239" s="4">
        <f t="shared" si="127"/>
        <v>42.171212445871596</v>
      </c>
      <c r="J239" s="4">
        <f t="shared" si="128"/>
        <v>18.278020159886363</v>
      </c>
      <c r="K239" s="4">
        <f t="shared" si="113"/>
        <v>21.418347398062622</v>
      </c>
      <c r="L239" s="4">
        <f t="shared" si="114"/>
        <v>154.28786581359037</v>
      </c>
      <c r="M239" s="4">
        <f t="shared" si="129"/>
        <v>6</v>
      </c>
      <c r="N239" s="4">
        <f t="array" aca="1" ref="N239" ca="1">INDIRECT(ADDRESS(ROW(N239),COLUMN(E239)+M239))</f>
        <v>21.418347398062622</v>
      </c>
      <c r="O239" s="6">
        <f t="shared" si="130"/>
        <v>-138.53458488977014</v>
      </c>
      <c r="P239" s="6">
        <f t="shared" si="131"/>
        <v>-21.797772285848485</v>
      </c>
      <c r="Q239" s="4">
        <f t="shared" si="115"/>
        <v>-131.83458488977016</v>
      </c>
      <c r="R239" s="4">
        <f t="shared" si="116"/>
        <v>133.29867047333329</v>
      </c>
      <c r="S239" s="4">
        <f t="shared" si="117"/>
        <v>19.702227714151515</v>
      </c>
      <c r="T239" s="4">
        <f t="shared" si="118"/>
        <v>27.544376478053543</v>
      </c>
      <c r="U239" s="4">
        <f t="shared" si="132"/>
        <v>21.774421526049572</v>
      </c>
      <c r="V239" s="4">
        <f t="shared" si="119"/>
        <v>22.465415110229856</v>
      </c>
      <c r="W239" s="4">
        <f t="shared" si="120"/>
        <v>-167.29020294235465</v>
      </c>
      <c r="X239" s="4">
        <f t="shared" si="121"/>
        <v>5</v>
      </c>
      <c r="Y239" s="4">
        <f t="array" aca="1" ref="Y239" ca="1">INDIRECT(ADDRESS(ROW(Y239),COLUMN(P239)+X239))</f>
        <v>21.774421526049572</v>
      </c>
      <c r="Z239" s="4">
        <f t="shared" si="133"/>
        <v>46.577195355367913</v>
      </c>
      <c r="AA239" s="4">
        <f t="shared" si="134"/>
        <v>130.62231140582725</v>
      </c>
      <c r="AB239" s="4">
        <f t="shared" si="122"/>
        <v>-130.62231140582725</v>
      </c>
      <c r="AC239" s="4">
        <f t="shared" ca="1" si="123"/>
        <v>21.418347398062622</v>
      </c>
      <c r="AD239" s="4">
        <f t="shared" si="135"/>
        <v>597.74392473839066</v>
      </c>
      <c r="AE239" s="4">
        <f t="shared" si="136"/>
        <v>68.572832778709753</v>
      </c>
      <c r="AF239" s="4">
        <f t="shared" si="137"/>
        <v>609.38981327385295</v>
      </c>
      <c r="AG239" s="4">
        <f t="shared" si="138"/>
        <v>37.439839343776626</v>
      </c>
      <c r="AH239" s="4">
        <f t="shared" si="139"/>
        <v>610.43688098602013</v>
      </c>
      <c r="AI239" s="4">
        <f t="shared" si="140"/>
        <v>17.467266920422219</v>
      </c>
      <c r="AJ239" s="4">
        <f t="shared" si="124"/>
        <v>589.92716722129023</v>
      </c>
    </row>
    <row r="240" spans="1:36" x14ac:dyDescent="0.55000000000000004">
      <c r="A240" s="35">
        <v>87.498999999999995</v>
      </c>
      <c r="B240" s="23">
        <v>-45.869025803828023</v>
      </c>
      <c r="C240" s="23">
        <v>6.5045242138979882</v>
      </c>
      <c r="D240" s="6">
        <f t="shared" si="125"/>
        <v>-140.1350092665715</v>
      </c>
      <c r="E240" s="6">
        <f t="shared" si="126"/>
        <v>-0.916012276260596</v>
      </c>
      <c r="F240" s="4">
        <f t="shared" si="110"/>
        <v>-133.43500926657151</v>
      </c>
      <c r="G240" s="4">
        <f t="shared" si="111"/>
        <v>139.47028987397516</v>
      </c>
      <c r="H240" s="4">
        <f t="shared" si="112"/>
        <v>40.583987723739405</v>
      </c>
      <c r="I240" s="4">
        <f t="shared" si="127"/>
        <v>42.511999736294229</v>
      </c>
      <c r="J240" s="4">
        <f t="shared" si="128"/>
        <v>17.379862492112927</v>
      </c>
      <c r="K240" s="4">
        <f t="shared" si="113"/>
        <v>20.864990733428499</v>
      </c>
      <c r="L240" s="4">
        <f t="shared" si="114"/>
        <v>153.27066590161863</v>
      </c>
      <c r="M240" s="4">
        <f t="shared" si="129"/>
        <v>6</v>
      </c>
      <c r="N240" s="4">
        <f t="array" aca="1" ref="N240" ca="1">INDIRECT(ADDRESS(ROW(N240),COLUMN(E240)+M240))</f>
        <v>20.864990733428499</v>
      </c>
      <c r="O240" s="6">
        <f t="shared" si="130"/>
        <v>-139.2622727857806</v>
      </c>
      <c r="P240" s="6">
        <f t="shared" si="131"/>
        <v>-20.896961478815932</v>
      </c>
      <c r="Q240" s="4">
        <f t="shared" si="115"/>
        <v>-132.56227278578061</v>
      </c>
      <c r="R240" s="4">
        <f t="shared" si="116"/>
        <v>134.15379742085986</v>
      </c>
      <c r="S240" s="4">
        <f t="shared" si="117"/>
        <v>20.603038521184068</v>
      </c>
      <c r="T240" s="4">
        <f t="shared" si="118"/>
        <v>27.766688827807965</v>
      </c>
      <c r="U240" s="4">
        <f t="shared" si="132"/>
        <v>21.243983648157439</v>
      </c>
      <c r="V240" s="4">
        <f t="shared" si="119"/>
        <v>21.737727214219404</v>
      </c>
      <c r="W240" s="4">
        <f t="shared" si="120"/>
        <v>-169.36051905069888</v>
      </c>
      <c r="X240" s="4">
        <f t="shared" si="121"/>
        <v>5</v>
      </c>
      <c r="Y240" s="4">
        <f t="array" aca="1" ref="Y240" ca="1">INDIRECT(ADDRESS(ROW(Y240),COLUMN(P240)+X240))</f>
        <v>21.243983648157439</v>
      </c>
      <c r="Z240" s="4">
        <f t="shared" si="133"/>
        <v>46.368009877338693</v>
      </c>
      <c r="AA240" s="4">
        <f t="shared" si="134"/>
        <v>131.53695076876946</v>
      </c>
      <c r="AB240" s="4">
        <f t="shared" si="122"/>
        <v>-131.53695076876946</v>
      </c>
      <c r="AC240" s="4">
        <f t="shared" ca="1" si="123"/>
        <v>20.864990733428499</v>
      </c>
      <c r="AD240" s="4">
        <f t="shared" si="135"/>
        <v>597.77682390592236</v>
      </c>
      <c r="AE240" s="4">
        <f t="shared" si="136"/>
        <v>63.045041999052529</v>
      </c>
      <c r="AF240" s="4">
        <f t="shared" si="137"/>
        <v>609.1505858292536</v>
      </c>
      <c r="AG240" s="4">
        <f t="shared" si="138"/>
        <v>31.811605753397767</v>
      </c>
      <c r="AH240" s="4">
        <f t="shared" si="139"/>
        <v>610.02332231004448</v>
      </c>
      <c r="AI240" s="4">
        <f t="shared" si="140"/>
        <v>11.830656550842431</v>
      </c>
      <c r="AJ240" s="4">
        <f t="shared" si="124"/>
        <v>595.4549580009475</v>
      </c>
    </row>
    <row r="241" spans="1:36" x14ac:dyDescent="0.55000000000000004">
      <c r="A241" s="35">
        <v>87.998999999999995</v>
      </c>
      <c r="B241" s="23">
        <v>-46.356210695341701</v>
      </c>
      <c r="C241" s="23">
        <v>6.5952197899542009</v>
      </c>
      <c r="D241" s="6">
        <f t="shared" si="125"/>
        <v>-140.68336037338037</v>
      </c>
      <c r="E241" s="6">
        <f t="shared" si="126"/>
        <v>-2.4186979358598037E-3</v>
      </c>
      <c r="F241" s="4">
        <f t="shared" si="110"/>
        <v>-133.98336037338038</v>
      </c>
      <c r="G241" s="4">
        <f t="shared" si="111"/>
        <v>140.26257558901639</v>
      </c>
      <c r="H241" s="4">
        <f t="shared" si="112"/>
        <v>41.497581302064141</v>
      </c>
      <c r="I241" s="4">
        <f t="shared" si="127"/>
        <v>42.859379723024432</v>
      </c>
      <c r="J241" s="4">
        <f t="shared" si="128"/>
        <v>16.474360191948513</v>
      </c>
      <c r="K241" s="4">
        <f t="shared" si="113"/>
        <v>20.316639626619633</v>
      </c>
      <c r="L241" s="4">
        <f t="shared" si="114"/>
        <v>152.29762163382861</v>
      </c>
      <c r="M241" s="4">
        <f t="shared" si="129"/>
        <v>6</v>
      </c>
      <c r="N241" s="4">
        <f t="array" aca="1" ref="N241" ca="1">INDIRECT(ADDRESS(ROW(N241),COLUMN(E241)+M241))</f>
        <v>20.316639626619633</v>
      </c>
      <c r="O241" s="6">
        <f t="shared" si="130"/>
        <v>-139.98502158622776</v>
      </c>
      <c r="P241" s="6">
        <f t="shared" si="131"/>
        <v>-19.990223053050961</v>
      </c>
      <c r="Q241" s="4">
        <f t="shared" si="115"/>
        <v>-133.28502158622777</v>
      </c>
      <c r="R241" s="4">
        <f t="shared" si="116"/>
        <v>135.00950886344526</v>
      </c>
      <c r="S241" s="4">
        <f t="shared" si="117"/>
        <v>21.509776946949039</v>
      </c>
      <c r="T241" s="4">
        <f t="shared" si="118"/>
        <v>27.996716786384425</v>
      </c>
      <c r="U241" s="4">
        <f t="shared" si="132"/>
        <v>20.683160347577989</v>
      </c>
      <c r="V241" s="4">
        <f t="shared" si="119"/>
        <v>21.014978413772241</v>
      </c>
      <c r="W241" s="4">
        <f t="shared" si="120"/>
        <v>-171.36334927073909</v>
      </c>
      <c r="X241" s="4">
        <f t="shared" si="121"/>
        <v>5</v>
      </c>
      <c r="Y241" s="4">
        <f t="array" aca="1" ref="Y241" ca="1">INDIRECT(ADDRESS(ROW(Y241),COLUMN(P241)+X241))</f>
        <v>20.683160347577989</v>
      </c>
      <c r="Z241" s="4">
        <f t="shared" si="133"/>
        <v>46.150565682895895</v>
      </c>
      <c r="AA241" s="4">
        <f t="shared" si="134"/>
        <v>132.45269116938792</v>
      </c>
      <c r="AB241" s="4">
        <f t="shared" si="122"/>
        <v>-132.45269116938792</v>
      </c>
      <c r="AC241" s="4">
        <f t="shared" ca="1" si="123"/>
        <v>20.316639626619633</v>
      </c>
      <c r="AD241" s="4">
        <f t="shared" si="135"/>
        <v>597.75853378824149</v>
      </c>
      <c r="AE241" s="4">
        <f t="shared" si="136"/>
        <v>57.516786329568049</v>
      </c>
      <c r="AF241" s="4">
        <f t="shared" si="137"/>
        <v>608.85930294343598</v>
      </c>
      <c r="AG241" s="4">
        <f t="shared" si="138"/>
        <v>26.185285820286914</v>
      </c>
      <c r="AH241" s="4">
        <f t="shared" si="139"/>
        <v>609.55764173058856</v>
      </c>
      <c r="AI241" s="4">
        <f t="shared" si="140"/>
        <v>6.197481465171812</v>
      </c>
      <c r="AJ241" s="4">
        <f t="shared" si="124"/>
        <v>600.98321367043195</v>
      </c>
    </row>
  </sheetData>
  <sheetProtection selectLockedCells="1" autoFilter="0"/>
  <mergeCells count="34">
    <mergeCell ref="A4:D4"/>
    <mergeCell ref="F4:H4"/>
    <mergeCell ref="Z59:AB59"/>
    <mergeCell ref="A29:D29"/>
    <mergeCell ref="A37:D37"/>
    <mergeCell ref="A42:D42"/>
    <mergeCell ref="A44:D44"/>
    <mergeCell ref="A32:D32"/>
    <mergeCell ref="F44:H44"/>
    <mergeCell ref="A18:D18"/>
    <mergeCell ref="F51:H51"/>
    <mergeCell ref="A51:D51"/>
    <mergeCell ref="AH61:AI61"/>
    <mergeCell ref="AD58:AJ58"/>
    <mergeCell ref="AH59:AI59"/>
    <mergeCell ref="AF59:AG59"/>
    <mergeCell ref="AD59:AE59"/>
    <mergeCell ref="AD61:AE61"/>
    <mergeCell ref="AF61:AG61"/>
    <mergeCell ref="B61:C61"/>
    <mergeCell ref="D59:N59"/>
    <mergeCell ref="D60:E60"/>
    <mergeCell ref="L60:N60"/>
    <mergeCell ref="D58:AC58"/>
    <mergeCell ref="A58:C58"/>
    <mergeCell ref="A59:C59"/>
    <mergeCell ref="Z61:AA61"/>
    <mergeCell ref="D61:E61"/>
    <mergeCell ref="O61:P61"/>
    <mergeCell ref="F60:K60"/>
    <mergeCell ref="O60:P60"/>
    <mergeCell ref="Q60:V60"/>
    <mergeCell ref="W60:Y60"/>
    <mergeCell ref="O59:Y59"/>
  </mergeCells>
  <phoneticPr fontId="18"/>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D36C2-CB15-48C8-91CA-CC71A86C107B}">
  <sheetPr codeName="Tabelle5">
    <tabColor rgb="FF7030A0"/>
  </sheetPr>
  <dimension ref="A1:A45"/>
  <sheetViews>
    <sheetView workbookViewId="0">
      <selection activeCell="B62" sqref="B62"/>
    </sheetView>
  </sheetViews>
  <sheetFormatPr defaultColWidth="11.4140625" defaultRowHeight="18" x14ac:dyDescent="0.55000000000000004"/>
  <sheetData>
    <row r="1" spans="1:1" ht="26.5" x14ac:dyDescent="0.8">
      <c r="A1" s="1" t="s">
        <v>352</v>
      </c>
    </row>
    <row r="3" spans="1:1" x14ac:dyDescent="0.55000000000000004">
      <c r="A3" s="8" t="s">
        <v>353</v>
      </c>
    </row>
    <row r="4" spans="1:1" x14ac:dyDescent="0.55000000000000004">
      <c r="A4" s="53" t="s">
        <v>354</v>
      </c>
    </row>
    <row r="5" spans="1:1" x14ac:dyDescent="0.55000000000000004">
      <c r="A5" s="53"/>
    </row>
    <row r="6" spans="1:1" x14ac:dyDescent="0.55000000000000004">
      <c r="A6" s="53" t="s">
        <v>355</v>
      </c>
    </row>
    <row r="7" spans="1:1" x14ac:dyDescent="0.55000000000000004">
      <c r="A7" s="53" t="s">
        <v>356</v>
      </c>
    </row>
    <row r="8" spans="1:1" x14ac:dyDescent="0.55000000000000004">
      <c r="A8" s="53" t="s">
        <v>357</v>
      </c>
    </row>
    <row r="9" spans="1:1" x14ac:dyDescent="0.55000000000000004">
      <c r="A9" s="53"/>
    </row>
    <row r="10" spans="1:1" x14ac:dyDescent="0.55000000000000004">
      <c r="A10" s="53" t="s">
        <v>358</v>
      </c>
    </row>
    <row r="11" spans="1:1" x14ac:dyDescent="0.55000000000000004">
      <c r="A11" s="53" t="s">
        <v>357</v>
      </c>
    </row>
    <row r="12" spans="1:1" x14ac:dyDescent="0.55000000000000004">
      <c r="A12" s="53"/>
    </row>
    <row r="13" spans="1:1" x14ac:dyDescent="0.55000000000000004">
      <c r="A13" t="s">
        <v>359</v>
      </c>
    </row>
    <row r="14" spans="1:1" x14ac:dyDescent="0.55000000000000004">
      <c r="A14" s="53" t="s">
        <v>360</v>
      </c>
    </row>
    <row r="15" spans="1:1" x14ac:dyDescent="0.55000000000000004">
      <c r="A15" s="53" t="s">
        <v>361</v>
      </c>
    </row>
    <row r="16" spans="1:1" x14ac:dyDescent="0.55000000000000004">
      <c r="A16" s="53" t="s">
        <v>362</v>
      </c>
    </row>
    <row r="17" spans="1:1" x14ac:dyDescent="0.55000000000000004">
      <c r="A17" s="53" t="s">
        <v>363</v>
      </c>
    </row>
    <row r="18" spans="1:1" x14ac:dyDescent="0.55000000000000004">
      <c r="A18" s="53" t="s">
        <v>364</v>
      </c>
    </row>
    <row r="20" spans="1:1" x14ac:dyDescent="0.55000000000000004">
      <c r="A20" t="s">
        <v>365</v>
      </c>
    </row>
    <row r="21" spans="1:1" x14ac:dyDescent="0.55000000000000004">
      <c r="A21" s="53" t="s">
        <v>366</v>
      </c>
    </row>
    <row r="23" spans="1:1" x14ac:dyDescent="0.55000000000000004">
      <c r="A23" s="8" t="s">
        <v>367</v>
      </c>
    </row>
    <row r="24" spans="1:1" x14ac:dyDescent="0.55000000000000004">
      <c r="A24" t="s">
        <v>355</v>
      </c>
    </row>
    <row r="25" spans="1:1" x14ac:dyDescent="0.55000000000000004">
      <c r="A25" s="53" t="s">
        <v>368</v>
      </c>
    </row>
    <row r="27" spans="1:1" x14ac:dyDescent="0.55000000000000004">
      <c r="A27" t="s">
        <v>365</v>
      </c>
    </row>
    <row r="28" spans="1:1" x14ac:dyDescent="0.55000000000000004">
      <c r="A28" s="53" t="s">
        <v>369</v>
      </c>
    </row>
    <row r="30" spans="1:1" x14ac:dyDescent="0.55000000000000004">
      <c r="A30" s="8" t="s">
        <v>370</v>
      </c>
    </row>
    <row r="31" spans="1:1" x14ac:dyDescent="0.55000000000000004">
      <c r="A31" t="s">
        <v>359</v>
      </c>
    </row>
    <row r="32" spans="1:1" x14ac:dyDescent="0.55000000000000004">
      <c r="A32" s="53" t="s">
        <v>371</v>
      </c>
    </row>
    <row r="33" spans="1:1" x14ac:dyDescent="0.55000000000000004">
      <c r="A33" s="53" t="s">
        <v>372</v>
      </c>
    </row>
    <row r="35" spans="1:1" x14ac:dyDescent="0.55000000000000004">
      <c r="A35" t="s">
        <v>373</v>
      </c>
    </row>
    <row r="36" spans="1:1" x14ac:dyDescent="0.55000000000000004">
      <c r="A36" s="53" t="s">
        <v>374</v>
      </c>
    </row>
    <row r="37" spans="1:1" x14ac:dyDescent="0.55000000000000004">
      <c r="A37" s="53" t="s">
        <v>375</v>
      </c>
    </row>
    <row r="39" spans="1:1" x14ac:dyDescent="0.55000000000000004">
      <c r="A39" s="8" t="s">
        <v>376</v>
      </c>
    </row>
    <row r="40" spans="1:1" x14ac:dyDescent="0.55000000000000004">
      <c r="A40" t="s">
        <v>359</v>
      </c>
    </row>
    <row r="41" spans="1:1" x14ac:dyDescent="0.55000000000000004">
      <c r="A41" s="53" t="s">
        <v>377</v>
      </c>
    </row>
    <row r="42" spans="1:1" x14ac:dyDescent="0.55000000000000004">
      <c r="A42" s="53" t="s">
        <v>378</v>
      </c>
    </row>
    <row r="44" spans="1:1" x14ac:dyDescent="0.55000000000000004">
      <c r="A44" t="s">
        <v>379</v>
      </c>
    </row>
    <row r="45" spans="1:1" x14ac:dyDescent="0.55000000000000004">
      <c r="A45" s="53" t="s">
        <v>380</v>
      </c>
    </row>
  </sheetData>
  <phoneticPr fontId="18"/>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1627D5732C343040A13BDC5B2E572140" ma:contentTypeVersion="15" ma:contentTypeDescription="Ein neues Dokument erstellen." ma:contentTypeScope="" ma:versionID="0f4ab9728b20abbcb835aefb88d3cd7b">
  <xsd:schema xmlns:xsd="http://www.w3.org/2001/XMLSchema" xmlns:xs="http://www.w3.org/2001/XMLSchema" xmlns:p="http://schemas.microsoft.com/office/2006/metadata/properties" xmlns:ns2="1b54ff37-bd96-4d29-a55f-89cba5810bfd" xmlns:ns3="a25fcead-868c-4753-bd48-379ffbf0d9ce" targetNamespace="http://schemas.microsoft.com/office/2006/metadata/properties" ma:root="true" ma:fieldsID="52bc6e07f65e6cfb0443954da63eadac" ns2:_="" ns3:_="">
    <xsd:import namespace="1b54ff37-bd96-4d29-a55f-89cba5810bfd"/>
    <xsd:import namespace="a25fcead-868c-4753-bd48-379ffbf0d9c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LengthInSeconds" minOccurs="0"/>
                <xsd:element ref="ns2:MediaServiceDateTaken"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ObjectDetectorVersions"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54ff37-bd96-4d29-a55f-89cba5810bf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LengthInSeconds" ma:index="11" nillable="true" ma:displayName="MediaLengthInSeconds" ma:hidden="true" ma:internalName="MediaLengthInSeconds" ma:readOnly="true">
      <xsd:simpleType>
        <xsd:restriction base="dms:Unknown"/>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Location" ma:index="13" nillable="true" ma:displayName="Location" ma:indexed="true"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Bildmarkierungen" ma:readOnly="false" ma:fieldId="{5cf76f15-5ced-4ddc-b409-7134ff3c332f}" ma:taxonomyMulti="true" ma:sspId="b3d23171-c125-4fdc-8e05-8e2325a360af"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25fcead-868c-4753-bd48-379ffbf0d9c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51fc069-9748-4824-a189-589823ccc782}" ma:internalName="TaxCatchAll" ma:showField="CatchAllData" ma:web="a25fcead-868c-4753-bd48-379ffbf0d9ce">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Freigegeben für - Details" ma:internalName="SharedWithDetails" ma:readOnly="true">
      <xsd:simpleType>
        <xsd:restriction base="dms:Note">
          <xsd:maxLength value="255"/>
        </xsd:restriction>
      </xsd:simpleType>
    </xsd:element>
    <xsd:element name="_dlc_DocId" ma:index="23" nillable="true" ma:displayName="Wert der Dokument-ID" ma:description="Der Wert der diesem Element zugewiesenen Dokument-ID." ma:indexed="true" ma:internalName="_dlc_DocId" ma:readOnly="true">
      <xsd:simpleType>
        <xsd:restriction base="dms:Text"/>
      </xsd:simpleType>
    </xsd:element>
    <xsd:element name="_dlc_DocIdUrl" ma:index="24" nillable="true" ma:displayName="Dokument-ID" ma:description="Permanenter Hyperlink zu diesem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Beständige ID" ma:description="ID beim Hinzufügen beibehalten."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b54ff37-bd96-4d29-a55f-89cba5810bfd">
      <Terms xmlns="http://schemas.microsoft.com/office/infopath/2007/PartnerControls"/>
    </lcf76f155ced4ddcb4097134ff3c332f>
    <TaxCatchAll xmlns="a25fcead-868c-4753-bd48-379ffbf0d9ce" xsi:nil="true"/>
    <_dlc_DocId xmlns="a25fcead-868c-4753-bd48-379ffbf0d9ce">DOCID-2064622780-1331</_dlc_DocId>
    <_dlc_DocIdUrl xmlns="a25fcead-868c-4753-bd48-379ffbf0d9ce">
      <Url>https://metallzug.sharepoint.com/sites/GRP-Ext_V-ZUG_ARIAFINA/_layouts/15/DocIdRedir.aspx?ID=DOCID-2064622780-1331</Url>
      <Description>DOCID-2064622780-1331</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A09E6D1-78BF-4EA9-9986-97B00E93CA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54ff37-bd96-4d29-a55f-89cba5810bfd"/>
    <ds:schemaRef ds:uri="a25fcead-868c-4753-bd48-379ffbf0d9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AAE1BF-C769-4952-AD59-129D1636C588}">
  <ds:schemaRefs>
    <ds:schemaRef ds:uri="http://schemas.microsoft.com/office/2006/documentManagement/types"/>
    <ds:schemaRef ds:uri="http://purl.org/dc/terms/"/>
    <ds:schemaRef ds:uri="http://schemas.microsoft.com/office/infopath/2007/PartnerControls"/>
    <ds:schemaRef ds:uri="1b54ff37-bd96-4d29-a55f-89cba5810bfd"/>
    <ds:schemaRef ds:uri="http://schemas.openxmlformats.org/package/2006/metadata/core-properties"/>
    <ds:schemaRef ds:uri="http://purl.org/dc/dcmitype/"/>
    <ds:schemaRef ds:uri="http://purl.org/dc/elements/1.1/"/>
    <ds:schemaRef ds:uri="a25fcead-868c-4753-bd48-379ffbf0d9ce"/>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DDDDDBC3-4CA3-4D78-9781-46B4CD66A307}">
  <ds:schemaRefs>
    <ds:schemaRef ds:uri="http://schemas.microsoft.com/sharepoint/v3/contenttype/forms"/>
  </ds:schemaRefs>
</ds:datastoreItem>
</file>

<file path=customXml/itemProps4.xml><?xml version="1.0" encoding="utf-8"?>
<ds:datastoreItem xmlns:ds="http://schemas.openxmlformats.org/officeDocument/2006/customXml" ds:itemID="{0DE14932-7CB9-481E-937E-3980C556CA1D}">
  <ds:schemaRefs>
    <ds:schemaRef ds:uri="http://schemas.microsoft.com/sharepoint/events"/>
  </ds:schemaRefs>
</ds:datastoreItem>
</file>

<file path=docMetadata/LabelInfo.xml><?xml version="1.0" encoding="utf-8"?>
<clbl:labelList xmlns:clbl="http://schemas.microsoft.com/office/2020/mipLabelMetadata">
  <clbl:label id="{7b4c4ed3-e3fa-42f6-b1f6-2820b014570a}" enabled="1" method="Standard" siteId="{9e3cc295-461f-41c6-9bf4-f0d2c086e9a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10</vt:i4>
      </vt:variant>
    </vt:vector>
  </HeadingPairs>
  <TitlesOfParts>
    <vt:vector size="19" baseType="lpstr">
      <vt:lpstr>Start</vt:lpstr>
      <vt:lpstr> </vt:lpstr>
      <vt:lpstr>Auswahlfelder und Texte</vt:lpstr>
      <vt:lpstr>Auswertung Auswahlfelder</vt:lpstr>
      <vt:lpstr>Parameter</vt:lpstr>
      <vt:lpstr>Türberechnung</vt:lpstr>
      <vt:lpstr>Federberechnung</vt:lpstr>
      <vt:lpstr>Kollisionen</vt:lpstr>
      <vt:lpstr>Änderungshistorie</vt:lpstr>
      <vt:lpstr>Breitennorm</vt:lpstr>
      <vt:lpstr>Breitennorm_Sprache_korrekt</vt:lpstr>
      <vt:lpstr>Dekortyp</vt:lpstr>
      <vt:lpstr>Dekortyp_Sprache_korrekt</vt:lpstr>
      <vt:lpstr>Grösse</vt:lpstr>
      <vt:lpstr>Grösse_Sprache_korrekt</vt:lpstr>
      <vt:lpstr>KeineFedern</vt:lpstr>
      <vt:lpstr>KollisionGerätesockel</vt:lpstr>
      <vt:lpstr>KollisionSockelblende</vt:lpstr>
      <vt:lpstr>Sprache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Keller Hannes</dc:creator>
  <cp:keywords/>
  <dc:description/>
  <cp:lastModifiedBy>土方 由美</cp:lastModifiedBy>
  <cp:revision/>
  <dcterms:created xsi:type="dcterms:W3CDTF">2023-02-22T14:47:07Z</dcterms:created>
  <dcterms:modified xsi:type="dcterms:W3CDTF">2026-03-23T12:48:24Z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0x0101001627D5732C343040A13BDC5B2E572140</vt:lpwstr>
  </property>
  <property fmtid="{D5CDD505-2E9C-101B-9397-08002B2CF9AE}" pid="3" name="_dlc_DocIdItemGuid">
    <vt:lpwstr>c92a08e9-83b3-4dad-a5b6-969a48d314fc</vt:lpwstr>
  </property>
  <property fmtid="{D5CDD505-2E9C-101B-9397-08002B2CF9AE}" pid="4" name="MediaServiceImageTags">
    <vt:lpwstr/>
  </property>
</Properties>
</file>